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720" yWindow="630" windowWidth="22755" windowHeight="9450" tabRatio="618"/>
  </bookViews>
  <sheets>
    <sheet name="44-ФЗ" sheetId="5" r:id="rId1"/>
  </sheets>
  <definedNames>
    <definedName name="_GoBack" localSheetId="0">'44-ФЗ'!#REF!</definedName>
    <definedName name="_xlnm._FilterDatabase" localSheetId="0" hidden="1">'44-ФЗ'!$A$13:$O$134</definedName>
  </definedNames>
  <calcPr calcId="152511" refMode="R1C1" concurrentCalc="0"/>
</workbook>
</file>

<file path=xl/calcChain.xml><?xml version="1.0" encoding="utf-8"?>
<calcChain xmlns="http://schemas.openxmlformats.org/spreadsheetml/2006/main">
  <c r="J89" i="5" l="1"/>
  <c r="J127" i="5"/>
  <c r="J111" i="5"/>
  <c r="J119" i="5"/>
  <c r="J128" i="5"/>
  <c r="J78" i="5"/>
  <c r="J102" i="5"/>
  <c r="J108" i="5"/>
  <c r="J112" i="5"/>
  <c r="J126" i="5"/>
  <c r="J132" i="5"/>
  <c r="J71" i="5"/>
  <c r="J69" i="5"/>
  <c r="J70" i="5"/>
  <c r="J72" i="5"/>
  <c r="J73" i="5"/>
  <c r="J75" i="5"/>
  <c r="J81" i="5"/>
  <c r="J82" i="5"/>
  <c r="J83" i="5"/>
  <c r="J88" i="5"/>
  <c r="J18" i="5"/>
  <c r="J19" i="5"/>
  <c r="J20" i="5"/>
  <c r="J21" i="5"/>
  <c r="J22" i="5"/>
  <c r="J26" i="5"/>
  <c r="J33" i="5"/>
  <c r="J34" i="5"/>
  <c r="J39" i="5"/>
  <c r="J40" i="5"/>
  <c r="J45" i="5"/>
  <c r="J49" i="5"/>
  <c r="J50" i="5"/>
  <c r="J51" i="5"/>
  <c r="J58" i="5"/>
  <c r="J59" i="5"/>
  <c r="J66" i="5"/>
  <c r="J67" i="5"/>
  <c r="J94" i="5"/>
  <c r="J99" i="5"/>
  <c r="J134" i="5"/>
  <c r="I88" i="5"/>
  <c r="B19" i="5"/>
  <c r="B20" i="5"/>
  <c r="B25" i="5"/>
  <c r="B28" i="5"/>
</calcChain>
</file>

<file path=xl/comments1.xml><?xml version="1.0" encoding="utf-8"?>
<comments xmlns="http://schemas.openxmlformats.org/spreadsheetml/2006/main">
  <authors>
    <author>Microsoft Office</author>
  </authors>
  <commentList>
    <comment ref="F21" authorId="0" shapeId="0">
      <text>
        <r>
          <rPr>
            <b/>
            <sz val="12"/>
            <color indexed="81"/>
            <rFont val="Times New Roman"/>
            <family val="1"/>
            <charset val="204"/>
          </rPr>
          <t>- Бытовой городок,
- база техники,
- каток,
- Алт., 64В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ООО "ПРАВО-Конструкция"</t>
        </r>
      </text>
    </comment>
    <comment ref="F36" authorId="0" shapeId="0">
      <text>
        <r>
          <rPr>
            <b/>
            <sz val="10"/>
            <color indexed="81"/>
            <rFont val="Tahoma"/>
            <family val="2"/>
            <charset val="204"/>
          </rPr>
          <t>ПАО "Мосэнергосбыт"</t>
        </r>
      </text>
    </comment>
    <comment ref="F43" authorId="0" shapeId="0">
      <text>
        <r>
          <rPr>
            <b/>
            <sz val="10"/>
            <color indexed="81"/>
            <rFont val="Tahoma"/>
            <family val="2"/>
            <charset val="204"/>
          </rPr>
          <t>ФГУП Почта России</t>
        </r>
      </text>
    </comment>
    <comment ref="F44" authorId="0" shapeId="0">
      <text>
        <r>
          <rPr>
            <b/>
            <sz val="10"/>
            <color indexed="81"/>
            <rFont val="Tahoma"/>
            <family val="2"/>
            <charset val="204"/>
          </rPr>
          <t>ПАО МГТС</t>
        </r>
      </text>
    </comment>
    <comment ref="F64" authorId="0" shapeId="0">
      <text>
        <r>
          <rPr>
            <b/>
            <sz val="12"/>
            <color indexed="81"/>
            <rFont val="Tahoma"/>
            <family val="2"/>
            <charset val="204"/>
          </rPr>
          <t>ГУП Мосгортранс</t>
        </r>
      </text>
    </comment>
    <comment ref="F69" authorId="0" shapeId="0">
      <text>
        <r>
          <rPr>
            <b/>
            <sz val="14"/>
            <color indexed="81"/>
            <rFont val="Tahoma"/>
            <family val="2"/>
            <charset val="204"/>
          </rPr>
          <t>КСОД</t>
        </r>
      </text>
    </comment>
    <comment ref="F72" authorId="0" shapeId="0">
      <text>
        <r>
          <rPr>
            <b/>
            <sz val="14"/>
            <color indexed="81"/>
            <rFont val="Tahoma"/>
            <family val="2"/>
            <charset val="204"/>
          </rPr>
          <t>30 смет
РГ МРГ 05.04.2018
Протокол МРГ от 10.04.2018 № 77-30-13/8</t>
        </r>
      </text>
    </comment>
    <comment ref="C73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СПГЗ  02.03.03.01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РГ МРГ 05.04.2018
Протокол МРГ от 10.04.2018 № 77-30-13/8</t>
        </r>
      </text>
    </comment>
    <comment ref="C7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СПГЗ  02.03.03.01 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6" authorId="0" shapeId="0">
      <text>
        <r>
          <rPr>
            <b/>
            <sz val="14"/>
            <color indexed="81"/>
            <rFont val="Tahoma"/>
            <family val="2"/>
            <charset val="204"/>
          </rPr>
          <t>КСОД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204"/>
          </rPr>
          <t>ООО "Монтаж инженерных сетей"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04"/>
          </rPr>
          <t>ООО "Нацздравпроект"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204"/>
          </rPr>
          <t>ФГУП РСВО</t>
        </r>
      </text>
    </comment>
    <comment ref="F104" authorId="0" shapeId="0">
      <text>
        <r>
          <rPr>
            <b/>
            <sz val="10"/>
            <color indexed="81"/>
            <rFont val="Tahoma"/>
            <family val="2"/>
            <charset val="204"/>
          </rPr>
          <t>ООО "НПО Санпроектмонтаж"</t>
        </r>
      </text>
    </comment>
    <comment ref="F105" authorId="0" shapeId="0">
      <text>
        <r>
          <rPr>
            <b/>
            <sz val="12"/>
            <color indexed="81"/>
            <rFont val="Times New Roman"/>
            <family val="1"/>
            <charset val="204"/>
          </rPr>
          <t>Стандартная, 3
Алтуфьевское 64В
Путевой, 24
Костромская, 12
Бибиревская, вл. 10
Бибиревская, 1</t>
        </r>
      </text>
    </comment>
    <comment ref="F106" authorId="0" shapeId="0">
      <text>
        <r>
          <rPr>
            <b/>
            <sz val="12"/>
            <color indexed="81"/>
            <rFont val="Tahoma"/>
            <family val="2"/>
            <charset val="204"/>
          </rPr>
          <t>ООО СП Практика</t>
        </r>
      </text>
    </comment>
    <comment ref="F107" authorId="0" shapeId="0">
      <text>
        <r>
          <rPr>
            <b/>
            <sz val="12"/>
            <color indexed="81"/>
            <rFont val="Tahoma"/>
            <family val="2"/>
            <charset val="204"/>
          </rPr>
          <t>ООО СП Практика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ГБУ МАЦ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ООО "Профф Лайн"</t>
        </r>
      </text>
    </comment>
    <comment ref="F114" authorId="0" shapeId="0">
      <text>
        <r>
          <rPr>
            <b/>
            <sz val="12"/>
            <color indexed="81"/>
            <rFont val="Tahoma"/>
            <family val="2"/>
            <charset val="204"/>
          </rPr>
          <t>ГБУ СЦ 44</t>
        </r>
      </text>
    </comment>
    <comment ref="F115" authorId="0" shapeId="0">
      <text>
        <r>
          <rPr>
            <b/>
            <sz val="14"/>
            <color indexed="81"/>
            <rFont val="Tahoma"/>
            <family val="2"/>
            <charset val="204"/>
          </rPr>
          <t>МГУУ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  <charset val="204"/>
          </rPr>
          <t>ООО "Профф Лайн"</t>
        </r>
      </text>
    </comment>
    <comment ref="F123" authorId="0" shapeId="0">
      <text>
        <r>
          <rPr>
            <sz val="14"/>
            <color indexed="81"/>
            <rFont val="Tahoma"/>
            <family val="2"/>
            <charset val="204"/>
          </rPr>
          <t>ООО "Армадастрой"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4" authorId="0" shapeId="0">
      <text>
        <r>
          <rPr>
            <sz val="14"/>
            <color indexed="81"/>
            <rFont val="Tahoma"/>
            <family val="2"/>
            <charset val="204"/>
          </rPr>
          <t>ООО "Армадастрой"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5" authorId="0" shapeId="0">
      <text>
        <r>
          <rPr>
            <sz val="14"/>
            <color indexed="81"/>
            <rFont val="Tahoma"/>
            <family val="2"/>
            <charset val="204"/>
          </rPr>
          <t>ООО "Армадастрой"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<sst xmlns="http://schemas.openxmlformats.org/spreadsheetml/2006/main" count="703" uniqueCount="308">
  <si>
    <t xml:space="preserve">План-график размещения заказов на поставку товаров, 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</si>
  <si>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</si>
  <si>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</si>
  <si>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</si>
  <si>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</si>
  <si>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</si>
  <si>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№
п/п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</si>
  <si>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</si>
  <si>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</si>
  <si>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</si>
  <si>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</si>
  <si>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</si>
  <si>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
(№ лота)</t>
  </si>
  <si>
    <t>Наименование
предмета контракта</t>
  </si>
  <si>
    <t>Минимально необходимые требования, предъявляемые к предмету контракта</t>
  </si>
  <si>
    <t>Ед. 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</si>
  <si>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</si>
  <si>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</si>
  <si>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
( включая размер аванса)</t>
  </si>
  <si>
    <t>График осуществления 
процедур закупки</t>
  </si>
  <si>
    <t>Срок размещения заказа
(мес., год)</t>
  </si>
  <si>
    <t>Срок 
исполнения контракта
(месяц, год)</t>
  </si>
  <si>
    <t>ИТОГО:</t>
  </si>
  <si>
    <t>Итоговая информация о совокупных годовых объёмах закупок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</si>
  <si>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</si>
  <si>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</si>
  <si>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</si>
  <si>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Государственное бюджетное учреждение города Москвы "Жилищник Алтуфьевского района"</t>
  </si>
  <si>
    <t>127410, г. Москва, ул. Стандартная, д. 3, тел. 8 (499) 902-22-20, e-mail: gbu.altuf@mail.ru</t>
  </si>
  <si>
    <t>45280554000</t>
  </si>
  <si>
    <t>В соответствии с техническим заданием</t>
  </si>
  <si>
    <t>Аукцион в электронной форме</t>
  </si>
  <si>
    <t>74.60.15.000</t>
  </si>
  <si>
    <t>В соответствии с постановлением Правительства Москвы от 16.10.2007 г. № 911-ПП «Об утверждении базовых требований к охране объектов города Москвы, оплачиваемой за счет средств бюджета города Москвы"</t>
  </si>
  <si>
    <t>услуга</t>
  </si>
  <si>
    <t>Аукцион в электронной форме среди СМП</t>
  </si>
  <si>
    <t>45.31.22.140</t>
  </si>
  <si>
    <t>4530761</t>
  </si>
  <si>
    <t>Запрос котировок</t>
  </si>
  <si>
    <t>1</t>
  </si>
  <si>
    <t>85.14.18.110</t>
  </si>
  <si>
    <t>8519190</t>
  </si>
  <si>
    <t>90.02.11.139</t>
  </si>
  <si>
    <t>51.55.34</t>
  </si>
  <si>
    <t xml:space="preserve">01.12.02.01.01.04 </t>
  </si>
  <si>
    <t>л</t>
  </si>
  <si>
    <t>партия</t>
  </si>
  <si>
    <t>45.21.43.112</t>
  </si>
  <si>
    <t>В соответствии с требованиями технических регламентов</t>
  </si>
  <si>
    <t>0/0</t>
  </si>
  <si>
    <t>Закупка у единственного поставщика</t>
  </si>
  <si>
    <t>Поставка электроэнергии на объект: каток с искусственным льдом по адресу Путевой пр., 38а</t>
  </si>
  <si>
    <t>41.00.12.000</t>
  </si>
  <si>
    <t>41.00.2</t>
  </si>
  <si>
    <t>Подача водоснабжения для мойки улиц и полива зеленых насаждений через присоединенную водопроводную сеть из централизованных систем холодного водоснабжения.</t>
  </si>
  <si>
    <t>куб.м</t>
  </si>
  <si>
    <t>Закупка малого объёма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</si>
  <si>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</si>
  <si>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шт.</t>
  </si>
  <si>
    <t>70.32.13.822</t>
  </si>
  <si>
    <t>9460000</t>
  </si>
  <si>
    <t>адрес</t>
  </si>
  <si>
    <t>72.21.11.000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</si>
  <si>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</t>
  </si>
  <si>
    <t>выполнение работ, оказание услуг для обеспечения нужд  ГБУ "Жилищник Алтуфьевского района"</t>
  </si>
  <si>
    <t>44-ФЗ</t>
  </si>
  <si>
    <t>Техническое обслуживание систем пожарной сигнализации и системы оповещения при пожаре, установленных  в помещениях ГБУ "Жилищник Алтуфьевского района"</t>
  </si>
  <si>
    <t>60.23</t>
  </si>
  <si>
    <t>ед.</t>
  </si>
  <si>
    <t>В сооветствии с действующими нормативами</t>
  </si>
  <si>
    <t>45.34</t>
  </si>
  <si>
    <t>Запрос котировок среди СМП</t>
  </si>
  <si>
    <t>Согласно требованиям Правил устройств и безопасной эксплуатации платформ подъёмных для инвалидов (ПБ 10-403-01).</t>
  </si>
  <si>
    <t xml:space="preserve">70.32.13.621 </t>
  </si>
  <si>
    <t>Оказание услуг по проведению предрейсовых и послерейсовых медицинских осмотров водителей транспортно-уборочных машин ГБУ "Жилищник Алтуфьевского района"</t>
  </si>
  <si>
    <t>Аукцион в электронной форме (среди СМП)</t>
  </si>
  <si>
    <t>60.21.2</t>
  </si>
  <si>
    <t>31.62.9</t>
  </si>
  <si>
    <t>7492035</t>
  </si>
  <si>
    <t>Аукцион в электронной форме (совместная закупка)</t>
  </si>
  <si>
    <t>ИТОГО в I квартале:</t>
  </si>
  <si>
    <t>ИТОГО во 2 квартале:</t>
  </si>
  <si>
    <t>ИТОГО в 3 квартале:</t>
  </si>
  <si>
    <t>Закупки в соответствии с п. 8 ч. 1 ст. 93 Федерального закона от 05.04.2013 № 44-ФЗ</t>
  </si>
  <si>
    <t>ИТОГО в 4 квартале:</t>
  </si>
  <si>
    <t>Закупки в соответствии с пунктом 4 части 1 статьи 93 Федерального закона от 05.04.2013 № 44-ФЗ</t>
  </si>
  <si>
    <t>Услуги водоснабжения и водоотведения в общежитии модульного типа (бытовой городок) по адресу: ул. Бибиревская, вл. 10</t>
  </si>
  <si>
    <t>ИТОГО в IV квартале:</t>
  </si>
  <si>
    <t>IV квартал 2017 года</t>
  </si>
  <si>
    <t>Оказание услуг по контролю за состоянием комплекса технических средств охраны имущества и объектовой приемопередающей аппаратуры, установленных в зданиях и отдельных помещениях ГБУ "Жилищник Алтуфьевского района" по реагированию мобильными нарядами полиции на поступившие сигналы «Тревога», доставляемые с объекта заказчика централизованной системой охраны и оповещению заказчика и уполномоченных им лиц, о сообщениях, передаваемых комплексом</t>
  </si>
  <si>
    <t xml:space="preserve">Закупки в соответствии с п. 29) ч. 1 ст. 93 Федерального закона от 05.04.1213 №44-ФЗ  </t>
  </si>
  <si>
    <t>61.10.11.120</t>
  </si>
  <si>
    <t>61.10.1</t>
  </si>
  <si>
    <t xml:space="preserve">Услуги по предоставлению местного и внутризонового телефонного соединения абоненту (пользователю) сети фиксированной телефонной связи </t>
  </si>
  <si>
    <t>49.32.12.000</t>
  </si>
  <si>
    <t>35.12.10.110</t>
  </si>
  <si>
    <t>36.00.20.130</t>
  </si>
  <si>
    <t>ОКПД2</t>
  </si>
  <si>
    <t>70.32.13.120</t>
  </si>
  <si>
    <t>38.21.22.000</t>
  </si>
  <si>
    <t>84.24.19.000</t>
  </si>
  <si>
    <t>80.10.12.000</t>
  </si>
  <si>
    <t>Открытый конкурс (совместная закупка)</t>
  </si>
  <si>
    <t>ТУ8028-002-89648484-2011</t>
  </si>
  <si>
    <t>86.90.9</t>
  </si>
  <si>
    <t>86.90.19.190</t>
  </si>
  <si>
    <t>Оказание услуг на пересылку внутренней письменной корреспонденции (писем, бандеролей) и передачу внутренних телеграмм.</t>
  </si>
  <si>
    <t>53.10.14.000</t>
  </si>
  <si>
    <t>53.10</t>
  </si>
  <si>
    <t>90.02.13.110</t>
  </si>
  <si>
    <t xml:space="preserve"> 81.29.13.000</t>
  </si>
  <si>
    <t>Выполнение работ по техническому обслуживанию и ремонту охранно-защитных дератизационных систем (ОЗДС), установленных в жилых домах</t>
  </si>
  <si>
    <t>Прием и плавка снега (АО Мосводоканал) с дворовых территорий</t>
  </si>
  <si>
    <t>Прием и плавка снега (АО Мосводоканал) с ОДХ</t>
  </si>
  <si>
    <t>244-221</t>
  </si>
  <si>
    <t>244-222</t>
  </si>
  <si>
    <t>244-225</t>
  </si>
  <si>
    <t>244-226</t>
  </si>
  <si>
    <t>244-223</t>
  </si>
  <si>
    <t>941-0503-01Д0508100-244-226</t>
  </si>
  <si>
    <t>941-0503-01Д0508100-244-225</t>
  </si>
  <si>
    <t>941-0503-05Д0108100-244-225</t>
  </si>
  <si>
    <t>941-0501-05Д0408100-244-225</t>
  </si>
  <si>
    <t>941-0503-05Д0108100-244-340</t>
  </si>
  <si>
    <t>941-0503-13Б0308100-244-225</t>
  </si>
  <si>
    <t>941-0503-05Д0108100-244-223</t>
  </si>
  <si>
    <t>941-0503-05Д0108100-244-226</t>
  </si>
  <si>
    <t>941-0503-01Д0508100-244-340</t>
  </si>
  <si>
    <t>46.15.1</t>
  </si>
  <si>
    <t>49.41.2</t>
  </si>
  <si>
    <t>81.29.1</t>
  </si>
  <si>
    <t xml:space="preserve">Закупки в соответствии с п. 8) ч. 1 ст. 93 Федерального закона от 05.04.1213 № 44-ФЗ  </t>
  </si>
  <si>
    <t xml:space="preserve">Закупки в соответствии с п. 1) ч. 1 ст. 93 Федерального закона от 05.04.1213 № 44-ФЗ  </t>
  </si>
  <si>
    <r>
      <t xml:space="preserve">на </t>
    </r>
    <r>
      <rPr>
        <b/>
        <u/>
        <sz val="14"/>
        <color indexed="8"/>
        <rFont val="Times New Roman"/>
        <family val="1"/>
        <charset val="204"/>
      </rPr>
      <t>2018</t>
    </r>
    <r>
      <rPr>
        <b/>
        <sz val="14"/>
        <color indexed="8"/>
        <rFont val="Times New Roman"/>
        <family val="1"/>
        <charset val="204"/>
      </rPr>
      <t xml:space="preserve"> год</t>
    </r>
  </si>
  <si>
    <t>I квартал 2018 года</t>
  </si>
  <si>
    <t>II квартал 2018 года</t>
  </si>
  <si>
    <t>III квартал 2018 года</t>
  </si>
  <si>
    <t>IV квартал 2018 года</t>
  </si>
  <si>
    <t>Оказание услуг по приему сточных вод в городскую канализацию в 2018 - 2019 г.</t>
  </si>
  <si>
    <t>Оказание услуг по поставке аварийно-спасательного средства УПТ-1 (унифицированное посттравматической терапии) и ежемесячному осуществлению сопровождения готовности УПТ-1 к применению на I-II квартал 2018</t>
  </si>
  <si>
    <t>Оказание услуг связи проводного вещания и оповещения на 2018 г. (радиоточки ФГУП РСВО)</t>
  </si>
  <si>
    <t>Поставка проездных билетов на общественный транспорт в 2018 г.</t>
  </si>
  <si>
    <t>941-0501-05Д0408100-611-241</t>
  </si>
  <si>
    <t>72.50</t>
  </si>
  <si>
    <t>70.32.13.621</t>
  </si>
  <si>
    <t>Аукцион в электронной форме (совместные торги)</t>
  </si>
  <si>
    <t>17,93/179,3</t>
  </si>
  <si>
    <t>С.А. Суслов   Руководитель</t>
  </si>
  <si>
    <t>Оказание услуг по охране бытового городка и базы транения техники ГБУ "Жилищник Алтуфьевского района" в 2018 году</t>
  </si>
  <si>
    <t>0/49,6</t>
  </si>
  <si>
    <t>0/29,89</t>
  </si>
  <si>
    <t>Оказание услуг по техническому обслуживанию оборудования и обеспечению работоспособности радиоканалов оперативно-диспетчерской связи</t>
  </si>
  <si>
    <t>0/32,0</t>
  </si>
  <si>
    <t>Оказание услуг по охране объектов  ГБУ "Жилищник районов СВАО", ГКУ ИС районов СВАО,  ГКУ "Дирекция ЖКХиБ СВАО" г. Москвы на 2018 год</t>
  </si>
  <si>
    <t>4,52/22,63</t>
  </si>
  <si>
    <t>2,7/27,0</t>
  </si>
  <si>
    <t>Оказание услуг по предоставлению автотранспортных средств с экипажем ГКУ "Дирекция ЖКХиБ СВАО", ГБУ "ЦСК", ГБУ "Жилищник районов СВАО" в 2018 году</t>
  </si>
  <si>
    <t>ИТОГО за 4 кв. 2017 г. и 2018 год</t>
  </si>
  <si>
    <t>Оказание услуг по вывозу снега самосвалами с территории Алтуфьевского района в зимний период 2018 г.</t>
  </si>
  <si>
    <t>126,37/1263,78</t>
  </si>
  <si>
    <t>Совместный аукцион в электронной форме на право заключения контракта на выполнение работ по техническому обслуживанию и ремонту оборудования объединенных диспетчерских систем (ОДС) по СВАО в 2018-2020 годах</t>
  </si>
  <si>
    <t>0/20,6</t>
  </si>
  <si>
    <t>Установка, сопровождение и обновление лицензионной сметной программы ПК "Строительный эксперт"</t>
  </si>
  <si>
    <t>Выполнение работ по техническому обслуживанию, визуализации и диспетчеризации подъемника гидравлического вертикального для инвалида в квартире по адресу: ул. Стандартная, д. 15, кв. 40</t>
  </si>
  <si>
    <t>Установка системы охранной сигнализации в помещении по адресу: ул. Стандартная, д. 3</t>
  </si>
  <si>
    <t>0/22,3</t>
  </si>
  <si>
    <t>43.21.10.140</t>
  </si>
  <si>
    <t>Выполнение работ по техническому обслуживанию общедомового оборудования для инвалидов и других лиц с ограничениями жизнедеятельности в многоквартирных домах ГБУ "Жилищник Алтуфьевского района» в 2018 г</t>
  </si>
  <si>
    <t>7,46/74,6</t>
  </si>
  <si>
    <t>Поставка концентрированного моющего средства для дорожного покрытия дворовых территорий</t>
  </si>
  <si>
    <t>Поставка концентрированного моющего средства для дорожного покрытия ОДХ</t>
  </si>
  <si>
    <t>14,98/77,91</t>
  </si>
  <si>
    <t>941-0501-05Д0408100-611-241 (225)</t>
  </si>
  <si>
    <t>Выполнение работ по техническому обслуживанию и ремонту оборудования объединенных диспетчерских систем (ОДС) Алтуфьевского района в январе 2018 г.</t>
  </si>
  <si>
    <t>941-0503-05Д0108100-244-222</t>
  </si>
  <si>
    <t>Оказание услуг по предоставлению транспортного средства с экипажем для доставки литой асфальтобетонной смеси</t>
  </si>
  <si>
    <t>добавление закупки</t>
  </si>
  <si>
    <t>Поставка аварийного запаса МАФ и комплектующих на 2018 год</t>
  </si>
  <si>
    <t>смена</t>
  </si>
  <si>
    <t>198,0/792,0</t>
  </si>
  <si>
    <t>23.69.19.000</t>
  </si>
  <si>
    <t>Выполнение работ по замеру уровня шума в квартире</t>
  </si>
  <si>
    <t>71.12.19.000</t>
  </si>
  <si>
    <t>Оказание консультационных услуг по вопросам нормирования, организации и оплаты труда</t>
  </si>
  <si>
    <t>69.20.24.000</t>
  </si>
  <si>
    <t>70.22</t>
  </si>
  <si>
    <t>71.12.53</t>
  </si>
  <si>
    <t>49.31.22.000</t>
  </si>
  <si>
    <t>Оказание услуг по вывозу мусора, смёта и спила с территории Северо-Восточного административного округа г. Москвы</t>
  </si>
  <si>
    <t>3,55/35,5</t>
  </si>
  <si>
    <t>Поставка лакокрасочных материалов в рамках проведения весенних благоустроительных работ в 2018 году</t>
  </si>
  <si>
    <t>20.30.12.120</t>
  </si>
  <si>
    <t>50.50.10.120</t>
  </si>
  <si>
    <t xml:space="preserve">28.22.20.000 </t>
  </si>
  <si>
    <t>комплект</t>
  </si>
  <si>
    <t>25,0/250,0</t>
  </si>
  <si>
    <t>941-0503-01Д0508100-244-310</t>
  </si>
  <si>
    <t>8,3/83,6</t>
  </si>
  <si>
    <t>Поставка навесного оборудования для коммунальной техники с его переоборудованием (переустановкой) и перепрограммированием на работу лето-зима</t>
  </si>
  <si>
    <t>часы</t>
  </si>
  <si>
    <t>добавление закупки, изменение суммы</t>
  </si>
  <si>
    <t>244-340</t>
  </si>
  <si>
    <t>Поставка газов технических для газосварочных и кровельных работ</t>
  </si>
  <si>
    <t>06.20.10.131</t>
  </si>
  <si>
    <t>46.71.52</t>
  </si>
  <si>
    <t>изменение сроков, суммы закупки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</si>
  <si>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</si>
  <si>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46.73.4</t>
  </si>
  <si>
    <t>Обучение сотрудника работе в ЕАИСТ 2.0</t>
  </si>
  <si>
    <t>74.14</t>
  </si>
  <si>
    <t>85.41.99.000</t>
  </si>
  <si>
    <t>0/29,2</t>
  </si>
  <si>
    <t>Предоставление услуг автовышки для выполнения работ по санитарной обрезке зелёных насаждений</t>
  </si>
  <si>
    <t xml:space="preserve">43.99.90.160 </t>
  </si>
  <si>
    <t>60.24.1</t>
  </si>
  <si>
    <t>Обучение сотрудника по 44-ФЗ</t>
  </si>
  <si>
    <t xml:space="preserve">Закупки в соответствии с п. 9) ч. 1 ст. 93 Федерального закона от 05.04.1213 № 44-ФЗ  </t>
  </si>
  <si>
    <t>Оказание услуг по погрузке и вывозу снега с территории Алтуфьевского района</t>
  </si>
  <si>
    <t>Поставка средств малой механизации</t>
  </si>
  <si>
    <t>941-0503-13Б0308100-244-310</t>
  </si>
  <si>
    <t>28.99.39</t>
  </si>
  <si>
    <t>941-0503-13Б0308100-244-340</t>
  </si>
  <si>
    <t>0/23,4</t>
  </si>
  <si>
    <t>Поставка спецодежды для рабочих</t>
  </si>
  <si>
    <t>14,3/143,0</t>
  </si>
  <si>
    <t>6,9/69,9</t>
  </si>
  <si>
    <r>
      <t>добавление закупки,</t>
    </r>
    <r>
      <rPr>
        <b/>
        <sz val="12"/>
        <color rgb="FFFF0000"/>
        <rFont val="Times New Roman"/>
        <family val="1"/>
        <charset val="204"/>
      </rPr>
      <t xml:space="preserve"> несостоявшаяся закупка</t>
    </r>
  </si>
  <si>
    <t>Поставка материалов, инвентаря и инструментов для содержания и ремонта дворовых территорий</t>
  </si>
  <si>
    <t>23.32</t>
  </si>
  <si>
    <t>23,94/239,4</t>
  </si>
  <si>
    <t>Оказание услуг по обучению и проверке знаний сотрудников</t>
  </si>
  <si>
    <t>14.12.11.120</t>
  </si>
  <si>
    <t>51.53.24</t>
  </si>
  <si>
    <t xml:space="preserve">28.30.93.000 </t>
  </si>
  <si>
    <t>Поставка расходных материалов и запасных частей для средств малой механизации</t>
  </si>
  <si>
    <t>51.42.11.110</t>
  </si>
  <si>
    <t>изменение сроков и суммы закупки</t>
  </si>
  <si>
    <t>42.11.1</t>
  </si>
  <si>
    <t>941-0702-03А0208100-611-241 (244-225)</t>
  </si>
  <si>
    <t>941-0503-05Д0800400-611-241 (244-225)</t>
  </si>
  <si>
    <t>941-0503-05Д0800200-611-241 (244-225)</t>
  </si>
  <si>
    <t>941-0503-05Д0208100-611-241 (244-225)</t>
  </si>
  <si>
    <t>Выполнение работ по ремонту и устройству асфальтобетонного покрытия в рамках благоустройства на дворовых территориях Алтуфьевского района в 2018 году</t>
  </si>
  <si>
    <t>Выполнение работ по ремонту и устройству асфальтобетонного покрытия в рамках обустройства улиц Алтуфьевского района в 2018 году</t>
  </si>
  <si>
    <t>42.11.20.000</t>
  </si>
  <si>
    <t>43.12.11.110</t>
  </si>
  <si>
    <t>Оказание услуг по поставке аварийно-спасательного средства УПТ-1 (унифицированное посттравматической терапии) и ежемесячному осуществлению сопровождения готовности УПТ-1 к применению на III-IV квартал 2018</t>
  </si>
  <si>
    <t>Поставка запчастей для ремонта дорожной техники</t>
  </si>
  <si>
    <t>Программирование и приведение схем включения электросчетчиков в стоответствие с технической документацией</t>
  </si>
  <si>
    <t>Программирование и приведение схем включения электросчетчиков в соответствие с технической документацией</t>
  </si>
  <si>
    <t>Проведение работ по диагностике и текущему ремонту дорожной техники Холдер S900</t>
  </si>
  <si>
    <t>45.20.11</t>
  </si>
  <si>
    <t>22,8/228,0</t>
  </si>
  <si>
    <t>Поставка МАФ с установкой на территории образовательных учреждений Алтуфьевского района в 2018 году</t>
  </si>
  <si>
    <t>Поставка МАФ с установкой в рамках благоустройства на дворовых территориях Алтуфьевского района в 2018 году</t>
  </si>
  <si>
    <t>941-0503-05Д0800200-611-241 (244-310)</t>
  </si>
  <si>
    <t>941-0702-03А0208100-611-241 (244-310)</t>
  </si>
  <si>
    <t>42.99.22.110</t>
  </si>
  <si>
    <t>45.21</t>
  </si>
  <si>
    <t>45.11</t>
  </si>
  <si>
    <t>добавление закупки, изменение закупки</t>
  </si>
  <si>
    <t>Поставка материалов для проведения работ по благоустройству территорий Алтуфьевского района</t>
  </si>
  <si>
    <t>Изменение суммы закупки</t>
  </si>
  <si>
    <t>29,95/299,51</t>
  </si>
  <si>
    <t>Поставка материалов для проведения работ по устройству и ремонту покрытия детских площадок Алтуфьевского района</t>
  </si>
  <si>
    <t>29,99/299,99</t>
  </si>
  <si>
    <t>Поставка материалов для проведения работ по ремонту и благоустройству дворовых территорий Алтуфьевского района</t>
  </si>
  <si>
    <t>941-0503-05Д0800200-611-241 (244-340)</t>
  </si>
  <si>
    <t>Поставка газов технических для газосварочных работ и ксилола нефтяного</t>
  </si>
  <si>
    <t>28,07/280,71</t>
  </si>
  <si>
    <t>65,71/657,10</t>
  </si>
  <si>
    <t>89,86/898,69</t>
  </si>
  <si>
    <t>941-0503-05Д0208100-611-241 (244-340)</t>
  </si>
  <si>
    <t>Оказание услуг по вывозу снега самосвалами с территории Алтуфьевского района</t>
  </si>
  <si>
    <t>Поставка запчастей для дорожной и коммунальной техники</t>
  </si>
  <si>
    <t>16,85/168,59</t>
  </si>
  <si>
    <t>29.32.30.390</t>
  </si>
  <si>
    <t>смены</t>
  </si>
  <si>
    <t>941-0503-05Д0108100-244-224</t>
  </si>
  <si>
    <t>Оказание услуг по вывозу мусора, смёта и спила с территории Алтуфьевского района</t>
  </si>
  <si>
    <t>Выполнение работ по ремонту большими картами и устройству асфальтобетонного покрытия на территории Алтуфьевского района и на территории образовательных учреждений в 2018 году</t>
  </si>
  <si>
    <t>объединение закупок, изменение закупки</t>
  </si>
  <si>
    <t>216,77/2167,77</t>
  </si>
  <si>
    <t>Поставка трудовых книжек</t>
  </si>
  <si>
    <t>5,38/53,86</t>
  </si>
  <si>
    <t>73.20.15.990</t>
  </si>
  <si>
    <t>74.20.12</t>
  </si>
  <si>
    <t>Выполнение работ по паспортизации объектов дорожного хозяйства, расположенных на территории Алтуфьевского района</t>
  </si>
  <si>
    <t>941-0503-01Д0508600-612-241 (244-226)</t>
  </si>
  <si>
    <t>Поставка материалов для проведения работ в рамках программы благоустройства территорий общеобразовательных учреждений на 2018 год</t>
  </si>
  <si>
    <t>941-0702-03А0208100-611-241 (244-340)</t>
  </si>
  <si>
    <t>добавление закупки, изменение суммы закупки</t>
  </si>
  <si>
    <t>1,64/16,48</t>
  </si>
  <si>
    <t>29.32</t>
  </si>
  <si>
    <t>29,99/299,95</t>
  </si>
  <si>
    <t>28,35/283,59</t>
  </si>
  <si>
    <r>
      <t>добавление закупки, изменение сроков исполнения,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отмена закупки</t>
    </r>
  </si>
  <si>
    <t>отмена закупки</t>
  </si>
  <si>
    <t>941-0503-01Д0508100-611-241 (244-340)</t>
  </si>
  <si>
    <t>кв.м.</t>
  </si>
  <si>
    <t>Выполнение работ по проведению противоклещевой (акарицидной) обработке озелененных территорий</t>
  </si>
  <si>
    <t>74.70.11.310</t>
  </si>
  <si>
    <t xml:space="preserve">81.29.11.000 </t>
  </si>
  <si>
    <t>25.24.27.190</t>
  </si>
  <si>
    <t>51.7</t>
  </si>
  <si>
    <t>941-0503-05Д0800400-611-241 (244-340)</t>
  </si>
  <si>
    <t>23.04.2018 г.</t>
  </si>
  <si>
    <t xml:space="preserve">Поставка материалов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</si>
</sst>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mmmm\ yyyy;@"/>
    <numFmt numFmtId="165" formatCode="#,##0.000"/>
    <numFmt numFmtId="166" formatCode="#,##0.00000"/>
    <numFmt numFmtId="167" formatCode="#,##0.0000"/>
    <numFmt numFmtId="168" formatCode="0.000000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2"/>
      <color indexed="8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6" fillId="0" borderId="0"/>
  </cellStyleXfs>
  <cellXfs count="2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" fontId="0" fillId="0" borderId="0" xfId="0" applyNumberFormat="1"/>
    <xf numFmtId="164" fontId="1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4" fontId="12" fillId="5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7" fontId="12" fillId="5" borderId="1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166" fontId="4" fillId="6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49" fontId="5" fillId="0" borderId="7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right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1" xfId="2"/>
    <cellStyle name="Обычный 18" xfId="1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8"/>
  <sheetViews>
    <sheetView tabSelected="1" zoomScale="70" zoomScaleNormal="70" workbookViewId="0">
      <selection activeCell="H142" sqref="H142"/>
    </sheetView>
  </sheetViews>
  <sheetFormatPr defaultRowHeight="15.75" x14ac:dyDescent="0.25"/>
  <cols>
    <col min="1" max="1" width="5.42578125" customWidth="1"/>
    <col min="2" max="2" width="33.85546875" style="15" customWidth="1"/>
    <col min="3" max="3" width="18.42578125" customWidth="1"/>
    <col min="4" max="4" width="18.7109375" customWidth="1"/>
    <col min="5" max="5" width="7.85546875" customWidth="1"/>
    <col min="6" max="6" width="59.42578125" customWidth="1"/>
    <col min="7" max="7" width="41.7109375" customWidth="1"/>
    <col min="8" max="8" width="12.28515625" customWidth="1"/>
    <col min="9" max="9" width="14" customWidth="1"/>
    <col min="10" max="10" width="19.140625" customWidth="1"/>
    <col min="11" max="11" width="19.85546875" customWidth="1"/>
    <col min="12" max="13" width="17.28515625" customWidth="1"/>
    <col min="14" max="14" width="19" customWidth="1"/>
    <col min="15" max="15" width="15.42578125" customWidth="1"/>
    <col min="16" max="17" width="9.140625" style="80"/>
    <col min="18" max="18" width="15.7109375" style="80" bestFit="1" customWidth="1"/>
    <col min="19" max="19" width="16" style="80" customWidth="1"/>
    <col min="20" max="23" width="9.140625" style="80"/>
  </cols>
  <sheetData>
    <row r="1" spans="1:15" x14ac:dyDescent="0.25">
      <c r="L1" s="61"/>
      <c r="M1" s="62"/>
      <c r="N1" s="61"/>
      <c r="O1" s="63"/>
    </row>
    <row r="2" spans="1:15" s="2" customFormat="1" ht="18.75" customHeight="1" x14ac:dyDescent="0.25">
      <c r="A2" s="1"/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2" customFormat="1" ht="18.75" customHeight="1" x14ac:dyDescent="0.25">
      <c r="A3" s="1"/>
      <c r="B3" s="217" t="s">
        <v>64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s="2" customFormat="1" ht="18.75" x14ac:dyDescent="0.25">
      <c r="A4" s="1"/>
      <c r="B4" s="217" t="s">
        <v>133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s="2" customFormat="1" ht="15.75" customHeight="1" x14ac:dyDescent="0.25">
      <c r="A5" s="1"/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 t="s">
        <v>65</v>
      </c>
    </row>
    <row r="6" spans="1:15" s="2" customFormat="1" ht="15.75" customHeight="1" x14ac:dyDescent="0.25">
      <c r="A6" s="1"/>
      <c r="B6" s="5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2" customFormat="1" ht="18.75" x14ac:dyDescent="0.25">
      <c r="A7" s="1"/>
      <c r="B7" s="197" t="s">
        <v>1</v>
      </c>
      <c r="C7" s="197"/>
      <c r="D7" s="197"/>
      <c r="E7" s="197"/>
      <c r="F7" s="229" t="s">
        <v>27</v>
      </c>
      <c r="G7" s="230"/>
      <c r="H7" s="230"/>
      <c r="I7" s="230"/>
      <c r="J7" s="230"/>
      <c r="K7" s="230"/>
      <c r="L7" s="230"/>
      <c r="M7" s="230"/>
      <c r="N7" s="230"/>
      <c r="O7" s="231"/>
    </row>
    <row r="8" spans="1:15" s="2" customFormat="1" ht="18.75" x14ac:dyDescent="0.25">
      <c r="A8" s="1"/>
      <c r="B8" s="197" t="s">
        <v>2</v>
      </c>
      <c r="C8" s="197"/>
      <c r="D8" s="197"/>
      <c r="E8" s="197"/>
      <c r="F8" s="197" t="s">
        <v>28</v>
      </c>
      <c r="G8" s="197"/>
      <c r="H8" s="197"/>
      <c r="I8" s="197"/>
      <c r="J8" s="197"/>
      <c r="K8" s="197"/>
      <c r="L8" s="197"/>
      <c r="M8" s="197"/>
      <c r="N8" s="197"/>
      <c r="O8" s="197"/>
    </row>
    <row r="9" spans="1:15" s="2" customFormat="1" ht="18.75" x14ac:dyDescent="0.25">
      <c r="A9" s="1"/>
      <c r="B9" s="197" t="s">
        <v>3</v>
      </c>
      <c r="C9" s="197"/>
      <c r="D9" s="197"/>
      <c r="E9" s="197"/>
      <c r="F9" s="197">
        <v>9715005363</v>
      </c>
      <c r="G9" s="197"/>
      <c r="H9" s="197"/>
      <c r="I9" s="197"/>
      <c r="J9" s="197"/>
      <c r="K9" s="197"/>
      <c r="L9" s="197"/>
      <c r="M9" s="197"/>
      <c r="N9" s="197"/>
      <c r="O9" s="197"/>
    </row>
    <row r="10" spans="1:15" s="2" customFormat="1" ht="18.75" x14ac:dyDescent="0.25">
      <c r="A10" s="1"/>
      <c r="B10" s="197" t="s">
        <v>4</v>
      </c>
      <c r="C10" s="197"/>
      <c r="D10" s="197"/>
      <c r="E10" s="197"/>
      <c r="F10" s="197">
        <v>771501001</v>
      </c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s="2" customFormat="1" ht="18.75" x14ac:dyDescent="0.25">
      <c r="A11" s="1"/>
      <c r="B11" s="197" t="s">
        <v>5</v>
      </c>
      <c r="C11" s="197"/>
      <c r="D11" s="197"/>
      <c r="E11" s="197"/>
      <c r="F11" s="237" t="s">
        <v>29</v>
      </c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s="2" customFormat="1" x14ac:dyDescent="0.25">
      <c r="A12" s="1"/>
      <c r="B12" s="51"/>
      <c r="F12" s="1"/>
      <c r="G12" s="1"/>
      <c r="J12" s="4"/>
      <c r="L12" s="5"/>
      <c r="M12" s="5"/>
      <c r="N12" s="6"/>
    </row>
    <row r="13" spans="1:15" s="2" customFormat="1" ht="15.75" customHeight="1" x14ac:dyDescent="0.25">
      <c r="A13" s="201" t="s">
        <v>6</v>
      </c>
      <c r="B13" s="201" t="s">
        <v>7</v>
      </c>
      <c r="C13" s="201" t="s">
        <v>8</v>
      </c>
      <c r="D13" s="201" t="s">
        <v>97</v>
      </c>
      <c r="E13" s="204" t="s">
        <v>9</v>
      </c>
      <c r="F13" s="205"/>
      <c r="G13" s="205"/>
      <c r="H13" s="205"/>
      <c r="I13" s="205"/>
      <c r="J13" s="205"/>
      <c r="K13" s="205"/>
      <c r="L13" s="205"/>
      <c r="M13" s="206"/>
      <c r="N13" s="234" t="s">
        <v>10</v>
      </c>
      <c r="O13" s="201" t="s">
        <v>11</v>
      </c>
    </row>
    <row r="14" spans="1:15" s="2" customFormat="1" ht="31.5" customHeight="1" x14ac:dyDescent="0.25">
      <c r="A14" s="202"/>
      <c r="B14" s="202"/>
      <c r="C14" s="202"/>
      <c r="D14" s="202"/>
      <c r="E14" s="201" t="s">
        <v>12</v>
      </c>
      <c r="F14" s="201" t="s">
        <v>13</v>
      </c>
      <c r="G14" s="201" t="s">
        <v>14</v>
      </c>
      <c r="H14" s="201" t="s">
        <v>15</v>
      </c>
      <c r="I14" s="201" t="s">
        <v>16</v>
      </c>
      <c r="J14" s="207" t="s">
        <v>17</v>
      </c>
      <c r="K14" s="201" t="s">
        <v>18</v>
      </c>
      <c r="L14" s="232" t="s">
        <v>19</v>
      </c>
      <c r="M14" s="233"/>
      <c r="N14" s="235"/>
      <c r="O14" s="202"/>
    </row>
    <row r="15" spans="1:15" s="2" customFormat="1" ht="80.25" customHeight="1" x14ac:dyDescent="0.25">
      <c r="A15" s="203"/>
      <c r="B15" s="203"/>
      <c r="C15" s="203"/>
      <c r="D15" s="203"/>
      <c r="E15" s="203"/>
      <c r="F15" s="203"/>
      <c r="G15" s="203"/>
      <c r="H15" s="203"/>
      <c r="I15" s="203"/>
      <c r="J15" s="208"/>
      <c r="K15" s="203"/>
      <c r="L15" s="60" t="s">
        <v>20</v>
      </c>
      <c r="M15" s="60" t="s">
        <v>21</v>
      </c>
      <c r="N15" s="236"/>
      <c r="O15" s="203"/>
    </row>
    <row r="16" spans="1:15" s="1" customFormat="1" x14ac:dyDescent="0.25">
      <c r="A16" s="7"/>
      <c r="B16" s="33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8">
        <v>11</v>
      </c>
      <c r="M16" s="8">
        <v>12</v>
      </c>
      <c r="N16" s="9">
        <v>13</v>
      </c>
      <c r="O16" s="8">
        <v>14</v>
      </c>
    </row>
    <row r="17" spans="1:23" s="1" customFormat="1" ht="18.75" x14ac:dyDescent="0.25">
      <c r="A17" s="214" t="s">
        <v>88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</row>
    <row r="18" spans="1:23" s="1" customFormat="1" ht="51" customHeight="1" x14ac:dyDescent="0.25">
      <c r="A18" s="186">
        <v>1</v>
      </c>
      <c r="B18" s="17" t="s">
        <v>119</v>
      </c>
      <c r="C18" s="190" t="s">
        <v>32</v>
      </c>
      <c r="D18" s="194" t="s">
        <v>101</v>
      </c>
      <c r="E18" s="186">
        <v>1</v>
      </c>
      <c r="F18" s="180" t="s">
        <v>148</v>
      </c>
      <c r="G18" s="180" t="s">
        <v>33</v>
      </c>
      <c r="H18" s="164" t="s">
        <v>34</v>
      </c>
      <c r="I18" s="165">
        <v>1</v>
      </c>
      <c r="J18" s="70">
        <f>3665.99*365/1000*0.67-0.0012</f>
        <v>896.51665449999985</v>
      </c>
      <c r="K18" s="211" t="s">
        <v>146</v>
      </c>
      <c r="L18" s="171">
        <v>43060</v>
      </c>
      <c r="M18" s="171">
        <v>43465</v>
      </c>
      <c r="N18" s="173" t="s">
        <v>35</v>
      </c>
      <c r="O18" s="198"/>
    </row>
    <row r="19" spans="1:23" s="1" customFormat="1" ht="42.75" customHeight="1" x14ac:dyDescent="0.25">
      <c r="A19" s="187"/>
      <c r="B19" s="17" t="str">
        <f>$B$29</f>
        <v>244-226</v>
      </c>
      <c r="C19" s="192"/>
      <c r="D19" s="195"/>
      <c r="E19" s="187"/>
      <c r="F19" s="182"/>
      <c r="G19" s="182"/>
      <c r="H19" s="164" t="s">
        <v>34</v>
      </c>
      <c r="I19" s="165">
        <v>1</v>
      </c>
      <c r="J19" s="70">
        <f>3665.99*365/1000*0.67-0.0012</f>
        <v>896.51665449999985</v>
      </c>
      <c r="K19" s="213"/>
      <c r="L19" s="172"/>
      <c r="M19" s="172"/>
      <c r="N19" s="174"/>
      <c r="O19" s="200"/>
    </row>
    <row r="20" spans="1:23" s="1" customFormat="1" ht="93.75" customHeight="1" x14ac:dyDescent="0.25">
      <c r="A20" s="16">
        <v>2</v>
      </c>
      <c r="B20" s="44" t="str">
        <f>$B$29</f>
        <v>244-226</v>
      </c>
      <c r="C20" s="44" t="s">
        <v>32</v>
      </c>
      <c r="D20" s="45" t="s">
        <v>100</v>
      </c>
      <c r="E20" s="16">
        <v>2</v>
      </c>
      <c r="F20" s="163" t="s">
        <v>153</v>
      </c>
      <c r="G20" s="162" t="s">
        <v>33</v>
      </c>
      <c r="H20" s="164" t="s">
        <v>34</v>
      </c>
      <c r="I20" s="165">
        <v>1</v>
      </c>
      <c r="J20" s="73">
        <f>1832.98*247/1000</f>
        <v>452.74606</v>
      </c>
      <c r="K20" s="20" t="s">
        <v>154</v>
      </c>
      <c r="L20" s="154">
        <v>43029</v>
      </c>
      <c r="M20" s="154">
        <v>43465</v>
      </c>
      <c r="N20" s="155" t="s">
        <v>102</v>
      </c>
      <c r="O20" s="58"/>
    </row>
    <row r="21" spans="1:23" s="1" customFormat="1" ht="25.5" customHeight="1" x14ac:dyDescent="0.25">
      <c r="A21" s="186">
        <v>3</v>
      </c>
      <c r="B21" s="17" t="s">
        <v>120</v>
      </c>
      <c r="C21" s="190" t="s">
        <v>36</v>
      </c>
      <c r="D21" s="194" t="s">
        <v>37</v>
      </c>
      <c r="E21" s="186">
        <v>3</v>
      </c>
      <c r="F21" s="180" t="s">
        <v>89</v>
      </c>
      <c r="G21" s="180" t="s">
        <v>30</v>
      </c>
      <c r="H21" s="183" t="s">
        <v>34</v>
      </c>
      <c r="I21" s="167">
        <v>1</v>
      </c>
      <c r="J21" s="68">
        <f>25.56</f>
        <v>25.56</v>
      </c>
      <c r="K21" s="183" t="s">
        <v>150</v>
      </c>
      <c r="L21" s="226">
        <v>43054</v>
      </c>
      <c r="M21" s="226">
        <v>43465</v>
      </c>
      <c r="N21" s="190" t="s">
        <v>38</v>
      </c>
      <c r="O21" s="223"/>
    </row>
    <row r="22" spans="1:23" s="1" customFormat="1" ht="22.5" customHeight="1" x14ac:dyDescent="0.25">
      <c r="A22" s="193"/>
      <c r="B22" s="17" t="s">
        <v>121</v>
      </c>
      <c r="C22" s="191"/>
      <c r="D22" s="209"/>
      <c r="E22" s="193"/>
      <c r="F22" s="181"/>
      <c r="G22" s="181"/>
      <c r="H22" s="184"/>
      <c r="I22" s="210"/>
      <c r="J22" s="68">
        <f>53.46</f>
        <v>53.46</v>
      </c>
      <c r="K22" s="184"/>
      <c r="L22" s="227"/>
      <c r="M22" s="227"/>
      <c r="N22" s="191"/>
      <c r="O22" s="224"/>
    </row>
    <row r="23" spans="1:23" s="1" customFormat="1" ht="22.5" customHeight="1" x14ac:dyDescent="0.25">
      <c r="A23" s="193"/>
      <c r="B23" s="17" t="s">
        <v>119</v>
      </c>
      <c r="C23" s="191"/>
      <c r="D23" s="209"/>
      <c r="E23" s="193"/>
      <c r="F23" s="181"/>
      <c r="G23" s="181"/>
      <c r="H23" s="184"/>
      <c r="I23" s="210"/>
      <c r="J23" s="68">
        <v>40.54</v>
      </c>
      <c r="K23" s="184"/>
      <c r="L23" s="227"/>
      <c r="M23" s="227"/>
      <c r="N23" s="191"/>
      <c r="O23" s="224"/>
    </row>
    <row r="24" spans="1:23" s="1" customFormat="1" ht="24.75" customHeight="1" x14ac:dyDescent="0.25">
      <c r="A24" s="193"/>
      <c r="B24" s="17" t="s">
        <v>126</v>
      </c>
      <c r="C24" s="191"/>
      <c r="D24" s="209"/>
      <c r="E24" s="193"/>
      <c r="F24" s="181"/>
      <c r="G24" s="181"/>
      <c r="H24" s="184"/>
      <c r="I24" s="210"/>
      <c r="J24" s="68">
        <v>66.099999999999994</v>
      </c>
      <c r="K24" s="184"/>
      <c r="L24" s="227"/>
      <c r="M24" s="227"/>
      <c r="N24" s="191"/>
      <c r="O24" s="224"/>
    </row>
    <row r="25" spans="1:23" s="1" customFormat="1" ht="24.75" customHeight="1" x14ac:dyDescent="0.25">
      <c r="A25" s="193"/>
      <c r="B25" s="17" t="str">
        <f>$B$29</f>
        <v>244-226</v>
      </c>
      <c r="C25" s="191"/>
      <c r="D25" s="209"/>
      <c r="E25" s="193"/>
      <c r="F25" s="181"/>
      <c r="G25" s="181"/>
      <c r="H25" s="184"/>
      <c r="I25" s="210"/>
      <c r="J25" s="68">
        <v>66.34</v>
      </c>
      <c r="K25" s="184"/>
      <c r="L25" s="227"/>
      <c r="M25" s="227"/>
      <c r="N25" s="191"/>
      <c r="O25" s="224"/>
    </row>
    <row r="26" spans="1:23" s="1" customFormat="1" ht="24" customHeight="1" x14ac:dyDescent="0.25">
      <c r="A26" s="187"/>
      <c r="B26" s="33" t="s">
        <v>116</v>
      </c>
      <c r="C26" s="192"/>
      <c r="D26" s="195"/>
      <c r="E26" s="187"/>
      <c r="F26" s="182"/>
      <c r="G26" s="182"/>
      <c r="H26" s="185"/>
      <c r="I26" s="168"/>
      <c r="J26" s="68">
        <f>46.9</f>
        <v>46.9</v>
      </c>
      <c r="K26" s="185"/>
      <c r="L26" s="228"/>
      <c r="M26" s="228"/>
      <c r="N26" s="192"/>
      <c r="O26" s="225"/>
    </row>
    <row r="27" spans="1:23" s="15" customFormat="1" ht="78.75" customHeight="1" x14ac:dyDescent="0.25">
      <c r="A27" s="16">
        <v>4</v>
      </c>
      <c r="B27" s="33" t="s">
        <v>115</v>
      </c>
      <c r="C27" s="17" t="s">
        <v>67</v>
      </c>
      <c r="D27" s="18" t="s">
        <v>94</v>
      </c>
      <c r="E27" s="33">
        <v>4</v>
      </c>
      <c r="F27" s="163" t="s">
        <v>156</v>
      </c>
      <c r="G27" s="19" t="s">
        <v>30</v>
      </c>
      <c r="H27" s="33" t="s">
        <v>34</v>
      </c>
      <c r="I27" s="16">
        <v>2</v>
      </c>
      <c r="J27" s="68">
        <v>1498.32</v>
      </c>
      <c r="K27" s="55" t="s">
        <v>171</v>
      </c>
      <c r="L27" s="48">
        <v>43033</v>
      </c>
      <c r="M27" s="21">
        <v>43465</v>
      </c>
      <c r="N27" s="22" t="s">
        <v>79</v>
      </c>
      <c r="O27" s="58"/>
      <c r="P27" s="81"/>
      <c r="Q27" s="81"/>
      <c r="R27" s="81"/>
      <c r="S27" s="81"/>
      <c r="T27" s="81"/>
      <c r="U27" s="81"/>
      <c r="V27" s="81"/>
      <c r="W27" s="81"/>
    </row>
    <row r="28" spans="1:23" s="1" customFormat="1" ht="34.5" customHeight="1" x14ac:dyDescent="0.25">
      <c r="A28" s="16">
        <v>5</v>
      </c>
      <c r="B28" s="17" t="str">
        <f>$B$29</f>
        <v>244-226</v>
      </c>
      <c r="C28" s="18" t="s">
        <v>62</v>
      </c>
      <c r="D28" s="18">
        <v>7220000</v>
      </c>
      <c r="E28" s="16">
        <v>5</v>
      </c>
      <c r="F28" s="19" t="s">
        <v>162</v>
      </c>
      <c r="G28" s="19" t="s">
        <v>30</v>
      </c>
      <c r="H28" s="31" t="s">
        <v>34</v>
      </c>
      <c r="I28" s="32">
        <v>3</v>
      </c>
      <c r="J28" s="68">
        <v>206.37633</v>
      </c>
      <c r="K28" s="16" t="s">
        <v>161</v>
      </c>
      <c r="L28" s="21">
        <v>43070</v>
      </c>
      <c r="M28" s="21">
        <v>43465</v>
      </c>
      <c r="N28" s="44" t="s">
        <v>38</v>
      </c>
      <c r="O28" s="58"/>
    </row>
    <row r="29" spans="1:23" s="1" customFormat="1" ht="94.5" customHeight="1" x14ac:dyDescent="0.25">
      <c r="A29" s="16">
        <v>6</v>
      </c>
      <c r="B29" s="17" t="s">
        <v>117</v>
      </c>
      <c r="C29" s="17" t="s">
        <v>62</v>
      </c>
      <c r="D29" s="18">
        <v>7220000</v>
      </c>
      <c r="E29" s="16">
        <v>6</v>
      </c>
      <c r="F29" s="19" t="s">
        <v>63</v>
      </c>
      <c r="G29" s="19" t="s">
        <v>30</v>
      </c>
      <c r="H29" s="31" t="s">
        <v>34</v>
      </c>
      <c r="I29" s="32" t="s">
        <v>39</v>
      </c>
      <c r="J29" s="68">
        <v>496.35613000000001</v>
      </c>
      <c r="K29" s="16" t="s">
        <v>149</v>
      </c>
      <c r="L29" s="48">
        <v>43054</v>
      </c>
      <c r="M29" s="21">
        <v>43465</v>
      </c>
      <c r="N29" s="44" t="s">
        <v>38</v>
      </c>
      <c r="O29" s="58"/>
    </row>
    <row r="30" spans="1:23" s="1" customFormat="1" ht="64.5" customHeight="1" x14ac:dyDescent="0.25">
      <c r="A30" s="16">
        <v>7</v>
      </c>
      <c r="B30" s="17" t="s">
        <v>122</v>
      </c>
      <c r="C30" s="160" t="s">
        <v>70</v>
      </c>
      <c r="D30" s="161" t="s">
        <v>73</v>
      </c>
      <c r="E30" s="158">
        <v>7</v>
      </c>
      <c r="F30" s="162" t="s">
        <v>167</v>
      </c>
      <c r="G30" s="162" t="s">
        <v>72</v>
      </c>
      <c r="H30" s="164" t="s">
        <v>68</v>
      </c>
      <c r="I30" s="165">
        <v>7</v>
      </c>
      <c r="J30" s="68">
        <v>746.07821000000001</v>
      </c>
      <c r="K30" s="166" t="s">
        <v>168</v>
      </c>
      <c r="L30" s="21">
        <v>43077</v>
      </c>
      <c r="M30" s="21">
        <v>43465</v>
      </c>
      <c r="N30" s="46" t="s">
        <v>31</v>
      </c>
      <c r="O30" s="58"/>
    </row>
    <row r="31" spans="1:23" s="1" customFormat="1" ht="64.5" customHeight="1" x14ac:dyDescent="0.25">
      <c r="A31" s="159">
        <v>8</v>
      </c>
      <c r="B31" s="17" t="s">
        <v>119</v>
      </c>
      <c r="C31" s="17" t="s">
        <v>40</v>
      </c>
      <c r="D31" s="18" t="s">
        <v>41</v>
      </c>
      <c r="E31" s="16">
        <v>8</v>
      </c>
      <c r="F31" s="19" t="s">
        <v>74</v>
      </c>
      <c r="G31" s="19" t="s">
        <v>30</v>
      </c>
      <c r="H31" s="31" t="s">
        <v>34</v>
      </c>
      <c r="I31" s="32" t="s">
        <v>39</v>
      </c>
      <c r="J31" s="68">
        <v>320</v>
      </c>
      <c r="K31" s="16" t="s">
        <v>152</v>
      </c>
      <c r="L31" s="154">
        <v>43055</v>
      </c>
      <c r="M31" s="21">
        <v>43465</v>
      </c>
      <c r="N31" s="19" t="s">
        <v>71</v>
      </c>
      <c r="O31" s="58"/>
    </row>
    <row r="32" spans="1:23" s="1" customFormat="1" ht="39" customHeight="1" x14ac:dyDescent="0.25">
      <c r="A32" s="158">
        <v>9</v>
      </c>
      <c r="B32" s="17" t="s">
        <v>117</v>
      </c>
      <c r="C32" s="160"/>
      <c r="D32" s="160" t="s">
        <v>166</v>
      </c>
      <c r="E32" s="158">
        <v>9</v>
      </c>
      <c r="F32" s="46" t="s">
        <v>164</v>
      </c>
      <c r="G32" s="162" t="s">
        <v>30</v>
      </c>
      <c r="H32" s="16" t="s">
        <v>61</v>
      </c>
      <c r="I32" s="16">
        <v>1</v>
      </c>
      <c r="J32" s="67">
        <v>223.33464000000001</v>
      </c>
      <c r="K32" s="158" t="s">
        <v>165</v>
      </c>
      <c r="L32" s="154">
        <v>43085</v>
      </c>
      <c r="M32" s="21">
        <v>43159</v>
      </c>
      <c r="N32" s="160" t="s">
        <v>38</v>
      </c>
      <c r="O32" s="33"/>
    </row>
    <row r="33" spans="1:18" s="1" customFormat="1" ht="78.75" x14ac:dyDescent="0.25">
      <c r="A33" s="158">
        <v>10</v>
      </c>
      <c r="B33" s="33" t="s">
        <v>142</v>
      </c>
      <c r="C33" s="17" t="s">
        <v>143</v>
      </c>
      <c r="D33" s="18" t="s">
        <v>144</v>
      </c>
      <c r="E33" s="33">
        <v>10</v>
      </c>
      <c r="F33" s="163" t="s">
        <v>160</v>
      </c>
      <c r="G33" s="19" t="s">
        <v>69</v>
      </c>
      <c r="H33" s="16" t="s">
        <v>61</v>
      </c>
      <c r="I33" s="16">
        <v>3</v>
      </c>
      <c r="J33" s="89">
        <f>4212.60196*3</f>
        <v>12637.80588</v>
      </c>
      <c r="K33" s="55" t="s">
        <v>159</v>
      </c>
      <c r="L33" s="21">
        <v>43056</v>
      </c>
      <c r="M33" s="21">
        <v>44196</v>
      </c>
      <c r="N33" s="22" t="s">
        <v>145</v>
      </c>
      <c r="O33" s="58"/>
      <c r="R33" s="87"/>
    </row>
    <row r="34" spans="1:18" s="1" customFormat="1" ht="37.5" customHeight="1" x14ac:dyDescent="0.25">
      <c r="A34" s="16">
        <v>11</v>
      </c>
      <c r="B34" s="17" t="s">
        <v>120</v>
      </c>
      <c r="C34" s="18" t="s">
        <v>129</v>
      </c>
      <c r="D34" s="18" t="s">
        <v>109</v>
      </c>
      <c r="E34" s="157">
        <v>11</v>
      </c>
      <c r="F34" s="157" t="s">
        <v>158</v>
      </c>
      <c r="G34" s="19" t="s">
        <v>30</v>
      </c>
      <c r="H34" s="16" t="s">
        <v>57</v>
      </c>
      <c r="I34" s="32">
        <v>1500</v>
      </c>
      <c r="J34" s="77">
        <f>I34*173.82/1000</f>
        <v>260.73</v>
      </c>
      <c r="K34" s="20" t="s">
        <v>155</v>
      </c>
      <c r="L34" s="21">
        <v>43054</v>
      </c>
      <c r="M34" s="21">
        <v>43220</v>
      </c>
      <c r="N34" s="22" t="s">
        <v>71</v>
      </c>
      <c r="O34" s="33"/>
      <c r="R34" s="87"/>
    </row>
    <row r="35" spans="1:18" s="1" customFormat="1" ht="21" customHeight="1" x14ac:dyDescent="0.25">
      <c r="A35" s="248" t="s">
        <v>90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50"/>
    </row>
    <row r="36" spans="1:18" s="1" customFormat="1" ht="47.25" x14ac:dyDescent="0.25">
      <c r="A36" s="16">
        <v>12</v>
      </c>
      <c r="B36" s="17" t="s">
        <v>125</v>
      </c>
      <c r="C36" s="17" t="s">
        <v>47</v>
      </c>
      <c r="D36" s="17" t="s">
        <v>95</v>
      </c>
      <c r="E36" s="16">
        <v>12</v>
      </c>
      <c r="F36" s="19" t="s">
        <v>51</v>
      </c>
      <c r="G36" s="19" t="s">
        <v>48</v>
      </c>
      <c r="H36" s="31" t="s">
        <v>34</v>
      </c>
      <c r="I36" s="32">
        <v>1</v>
      </c>
      <c r="J36" s="28">
        <v>1299.9000000000001</v>
      </c>
      <c r="K36" s="20" t="s">
        <v>49</v>
      </c>
      <c r="L36" s="21">
        <v>43084</v>
      </c>
      <c r="M36" s="21">
        <v>43465</v>
      </c>
      <c r="N36" s="19" t="s">
        <v>50</v>
      </c>
      <c r="O36" s="29"/>
    </row>
    <row r="37" spans="1:18" s="1" customFormat="1" ht="21.75" customHeight="1" x14ac:dyDescent="0.25">
      <c r="A37" s="248" t="s">
        <v>131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</row>
    <row r="38" spans="1:18" s="1" customFormat="1" ht="47.25" customHeight="1" x14ac:dyDescent="0.25">
      <c r="A38" s="16">
        <v>13</v>
      </c>
      <c r="B38" s="17" t="s">
        <v>118</v>
      </c>
      <c r="C38" s="18" t="s">
        <v>52</v>
      </c>
      <c r="D38" s="18" t="s">
        <v>98</v>
      </c>
      <c r="E38" s="16">
        <v>13</v>
      </c>
      <c r="F38" s="19" t="s">
        <v>138</v>
      </c>
      <c r="G38" s="19" t="s">
        <v>48</v>
      </c>
      <c r="H38" s="31" t="s">
        <v>34</v>
      </c>
      <c r="I38" s="32">
        <v>1</v>
      </c>
      <c r="J38" s="77">
        <v>70</v>
      </c>
      <c r="K38" s="20" t="s">
        <v>49</v>
      </c>
      <c r="L38" s="21">
        <v>43084</v>
      </c>
      <c r="M38" s="21">
        <v>43465</v>
      </c>
      <c r="N38" s="19" t="s">
        <v>50</v>
      </c>
      <c r="O38" s="29"/>
    </row>
    <row r="39" spans="1:18" s="1" customFormat="1" ht="47.25" customHeight="1" x14ac:dyDescent="0.25">
      <c r="A39" s="16">
        <v>14</v>
      </c>
      <c r="B39" s="17" t="s">
        <v>126</v>
      </c>
      <c r="C39" s="18" t="s">
        <v>52</v>
      </c>
      <c r="D39" s="18" t="s">
        <v>98</v>
      </c>
      <c r="E39" s="16">
        <v>14</v>
      </c>
      <c r="F39" s="19" t="s">
        <v>112</v>
      </c>
      <c r="G39" s="19" t="s">
        <v>48</v>
      </c>
      <c r="H39" s="31" t="s">
        <v>34</v>
      </c>
      <c r="I39" s="32">
        <v>1</v>
      </c>
      <c r="J39" s="68">
        <f>19397.486*11.45/1000</f>
        <v>222.10121469999999</v>
      </c>
      <c r="K39" s="20" t="s">
        <v>49</v>
      </c>
      <c r="L39" s="21">
        <v>43063</v>
      </c>
      <c r="M39" s="21">
        <v>43465</v>
      </c>
      <c r="N39" s="19" t="s">
        <v>50</v>
      </c>
      <c r="O39" s="138" t="s">
        <v>297</v>
      </c>
    </row>
    <row r="40" spans="1:18" s="1" customFormat="1" ht="47.25" customHeight="1" x14ac:dyDescent="0.25">
      <c r="A40" s="16">
        <v>15</v>
      </c>
      <c r="B40" s="17" t="s">
        <v>119</v>
      </c>
      <c r="C40" s="18" t="s">
        <v>52</v>
      </c>
      <c r="D40" s="18" t="s">
        <v>98</v>
      </c>
      <c r="E40" s="16">
        <v>15</v>
      </c>
      <c r="F40" s="19" t="s">
        <v>113</v>
      </c>
      <c r="G40" s="19" t="s">
        <v>48</v>
      </c>
      <c r="H40" s="31" t="s">
        <v>34</v>
      </c>
      <c r="I40" s="32">
        <v>1</v>
      </c>
      <c r="J40" s="77">
        <f>18980*11.45/1000</f>
        <v>217.321</v>
      </c>
      <c r="K40" s="20" t="s">
        <v>49</v>
      </c>
      <c r="L40" s="21">
        <v>43063</v>
      </c>
      <c r="M40" s="21">
        <v>43465</v>
      </c>
      <c r="N40" s="19" t="s">
        <v>50</v>
      </c>
      <c r="O40" s="29"/>
    </row>
    <row r="41" spans="1:18" s="1" customFormat="1" ht="63" x14ac:dyDescent="0.25">
      <c r="A41" s="16">
        <v>16</v>
      </c>
      <c r="B41" s="17" t="s">
        <v>118</v>
      </c>
      <c r="C41" s="18" t="s">
        <v>52</v>
      </c>
      <c r="D41" s="18" t="s">
        <v>96</v>
      </c>
      <c r="E41" s="16">
        <v>16</v>
      </c>
      <c r="F41" s="19" t="s">
        <v>86</v>
      </c>
      <c r="G41" s="19" t="s">
        <v>48</v>
      </c>
      <c r="H41" s="31" t="s">
        <v>34</v>
      </c>
      <c r="I41" s="32">
        <v>2</v>
      </c>
      <c r="J41" s="68">
        <v>230.67976999999999</v>
      </c>
      <c r="K41" s="20" t="s">
        <v>49</v>
      </c>
      <c r="L41" s="21">
        <v>43028</v>
      </c>
      <c r="M41" s="21">
        <v>43465</v>
      </c>
      <c r="N41" s="19" t="s">
        <v>50</v>
      </c>
      <c r="O41" s="33" t="s">
        <v>236</v>
      </c>
    </row>
    <row r="42" spans="1:18" s="1" customFormat="1" ht="21" customHeight="1" x14ac:dyDescent="0.25">
      <c r="A42" s="248" t="s">
        <v>132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/>
    </row>
    <row r="43" spans="1:18" s="1" customFormat="1" ht="47.25" x14ac:dyDescent="0.25">
      <c r="A43" s="16">
        <v>17</v>
      </c>
      <c r="B43" s="17" t="s">
        <v>114</v>
      </c>
      <c r="C43" s="251" t="s">
        <v>108</v>
      </c>
      <c r="D43" s="18" t="s">
        <v>107</v>
      </c>
      <c r="E43" s="16">
        <v>17</v>
      </c>
      <c r="F43" s="19" t="s">
        <v>106</v>
      </c>
      <c r="G43" s="19" t="s">
        <v>48</v>
      </c>
      <c r="H43" s="31" t="s">
        <v>34</v>
      </c>
      <c r="I43" s="32">
        <v>1</v>
      </c>
      <c r="J43" s="28">
        <v>88</v>
      </c>
      <c r="K43" s="20" t="s">
        <v>49</v>
      </c>
      <c r="L43" s="21">
        <v>43054</v>
      </c>
      <c r="M43" s="21">
        <v>43465</v>
      </c>
      <c r="N43" s="19" t="s">
        <v>50</v>
      </c>
      <c r="O43" s="29"/>
    </row>
    <row r="44" spans="1:18" s="1" customFormat="1" ht="49.5" customHeight="1" x14ac:dyDescent="0.25">
      <c r="A44" s="16">
        <v>18</v>
      </c>
      <c r="B44" s="17" t="s">
        <v>114</v>
      </c>
      <c r="C44" s="251" t="s">
        <v>92</v>
      </c>
      <c r="D44" s="18" t="s">
        <v>91</v>
      </c>
      <c r="E44" s="16">
        <v>18</v>
      </c>
      <c r="F44" s="19" t="s">
        <v>93</v>
      </c>
      <c r="G44" s="19" t="s">
        <v>48</v>
      </c>
      <c r="H44" s="31" t="s">
        <v>34</v>
      </c>
      <c r="I44" s="32">
        <v>1</v>
      </c>
      <c r="J44" s="28">
        <v>600</v>
      </c>
      <c r="K44" s="20" t="s">
        <v>49</v>
      </c>
      <c r="L44" s="21">
        <v>43056</v>
      </c>
      <c r="M44" s="21">
        <v>43465</v>
      </c>
      <c r="N44" s="19" t="s">
        <v>50</v>
      </c>
      <c r="O44" s="29"/>
    </row>
    <row r="45" spans="1:18" s="1" customFormat="1" ht="20.25" customHeight="1" x14ac:dyDescent="0.25">
      <c r="A45" s="221"/>
      <c r="B45" s="221"/>
      <c r="C45" s="221"/>
      <c r="D45" s="221"/>
      <c r="E45" s="221"/>
      <c r="F45" s="10" t="s">
        <v>87</v>
      </c>
      <c r="G45" s="221"/>
      <c r="H45" s="221"/>
      <c r="I45" s="221"/>
      <c r="J45" s="71">
        <f>SUM(J18:J44)</f>
        <v>21661.682543700001</v>
      </c>
      <c r="K45" s="222"/>
      <c r="L45" s="222"/>
      <c r="M45" s="222"/>
      <c r="N45" s="222"/>
      <c r="O45" s="222"/>
    </row>
    <row r="46" spans="1:18" s="1" customFormat="1" ht="24" customHeight="1" x14ac:dyDescent="0.25">
      <c r="A46" s="214" t="s">
        <v>134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8" s="1" customFormat="1" ht="63" x14ac:dyDescent="0.25">
      <c r="A47" s="16">
        <v>19</v>
      </c>
      <c r="B47" s="17" t="s">
        <v>123</v>
      </c>
      <c r="C47" s="18" t="s">
        <v>128</v>
      </c>
      <c r="D47" s="18" t="s">
        <v>180</v>
      </c>
      <c r="E47" s="16">
        <v>1</v>
      </c>
      <c r="F47" s="55" t="s">
        <v>177</v>
      </c>
      <c r="G47" s="19" t="s">
        <v>30</v>
      </c>
      <c r="H47" s="31" t="s">
        <v>46</v>
      </c>
      <c r="I47" s="32">
        <v>1</v>
      </c>
      <c r="J47" s="68">
        <v>355.76443999999998</v>
      </c>
      <c r="K47" s="16" t="s">
        <v>189</v>
      </c>
      <c r="L47" s="21">
        <v>43131</v>
      </c>
      <c r="M47" s="21">
        <v>43190</v>
      </c>
      <c r="N47" s="22" t="s">
        <v>75</v>
      </c>
      <c r="O47" s="33" t="s">
        <v>176</v>
      </c>
    </row>
    <row r="48" spans="1:18" s="1" customFormat="1" ht="63.75" customHeight="1" x14ac:dyDescent="0.25">
      <c r="A48" s="74">
        <v>20</v>
      </c>
      <c r="B48" s="17" t="s">
        <v>196</v>
      </c>
      <c r="C48" s="97" t="s">
        <v>192</v>
      </c>
      <c r="D48" s="88" t="s">
        <v>193</v>
      </c>
      <c r="E48" s="88">
        <v>2</v>
      </c>
      <c r="F48" s="157" t="s">
        <v>198</v>
      </c>
      <c r="G48" s="19" t="s">
        <v>30</v>
      </c>
      <c r="H48" s="31" t="s">
        <v>194</v>
      </c>
      <c r="I48" s="32">
        <v>1</v>
      </c>
      <c r="J48" s="68">
        <v>2500</v>
      </c>
      <c r="K48" s="30" t="s">
        <v>195</v>
      </c>
      <c r="L48" s="21">
        <v>43129</v>
      </c>
      <c r="M48" s="21">
        <v>43159</v>
      </c>
      <c r="N48" s="22" t="s">
        <v>35</v>
      </c>
      <c r="O48" s="33" t="s">
        <v>226</v>
      </c>
    </row>
    <row r="49" spans="1:23" s="1" customFormat="1" ht="27" customHeight="1" x14ac:dyDescent="0.25">
      <c r="A49" s="186">
        <v>21</v>
      </c>
      <c r="B49" s="17" t="s">
        <v>121</v>
      </c>
      <c r="C49" s="190" t="s">
        <v>42</v>
      </c>
      <c r="D49" s="194" t="s">
        <v>99</v>
      </c>
      <c r="E49" s="186">
        <v>3</v>
      </c>
      <c r="F49" s="180" t="s">
        <v>188</v>
      </c>
      <c r="G49" s="180" t="s">
        <v>30</v>
      </c>
      <c r="H49" s="183" t="s">
        <v>58</v>
      </c>
      <c r="I49" s="167">
        <v>800</v>
      </c>
      <c r="J49" s="68">
        <f>4.2014*650</f>
        <v>2730.91</v>
      </c>
      <c r="K49" s="211" t="s">
        <v>179</v>
      </c>
      <c r="L49" s="171">
        <v>43141</v>
      </c>
      <c r="M49" s="171">
        <v>43465</v>
      </c>
      <c r="N49" s="173" t="s">
        <v>79</v>
      </c>
      <c r="O49" s="198" t="s">
        <v>262</v>
      </c>
    </row>
    <row r="50" spans="1:23" s="1" customFormat="1" ht="24.75" customHeight="1" x14ac:dyDescent="0.25">
      <c r="A50" s="193"/>
      <c r="B50" s="17" t="s">
        <v>120</v>
      </c>
      <c r="C50" s="191"/>
      <c r="D50" s="209"/>
      <c r="E50" s="193"/>
      <c r="F50" s="181"/>
      <c r="G50" s="181"/>
      <c r="H50" s="184"/>
      <c r="I50" s="210"/>
      <c r="J50" s="68">
        <f>4.2014*50</f>
        <v>210.07</v>
      </c>
      <c r="K50" s="212"/>
      <c r="L50" s="218"/>
      <c r="M50" s="218"/>
      <c r="N50" s="219"/>
      <c r="O50" s="199"/>
    </row>
    <row r="51" spans="1:23" s="1" customFormat="1" ht="27" customHeight="1" x14ac:dyDescent="0.25">
      <c r="A51" s="187"/>
      <c r="B51" s="54" t="s">
        <v>124</v>
      </c>
      <c r="C51" s="192"/>
      <c r="D51" s="195"/>
      <c r="E51" s="187"/>
      <c r="F51" s="182"/>
      <c r="G51" s="182"/>
      <c r="H51" s="185"/>
      <c r="I51" s="168"/>
      <c r="J51" s="68">
        <f>4.2014*100</f>
        <v>420.14</v>
      </c>
      <c r="K51" s="213"/>
      <c r="L51" s="172"/>
      <c r="M51" s="172"/>
      <c r="N51" s="174"/>
      <c r="O51" s="200"/>
    </row>
    <row r="52" spans="1:23" s="1" customFormat="1" ht="78.75" x14ac:dyDescent="0.25">
      <c r="A52" s="16">
        <v>22</v>
      </c>
      <c r="B52" s="17" t="s">
        <v>123</v>
      </c>
      <c r="C52" s="18" t="s">
        <v>207</v>
      </c>
      <c r="D52" s="18" t="s">
        <v>191</v>
      </c>
      <c r="E52" s="16">
        <v>4</v>
      </c>
      <c r="F52" s="55" t="s">
        <v>190</v>
      </c>
      <c r="G52" s="19" t="s">
        <v>30</v>
      </c>
      <c r="H52" s="31" t="s">
        <v>46</v>
      </c>
      <c r="I52" s="32">
        <v>1</v>
      </c>
      <c r="J52" s="68">
        <v>836.66986999999995</v>
      </c>
      <c r="K52" s="16" t="s">
        <v>197</v>
      </c>
      <c r="L52" s="21">
        <v>43151</v>
      </c>
      <c r="M52" s="21">
        <v>43220</v>
      </c>
      <c r="N52" s="22" t="s">
        <v>79</v>
      </c>
      <c r="O52" s="33" t="s">
        <v>226</v>
      </c>
    </row>
    <row r="53" spans="1:23" s="1" customFormat="1" ht="62.25" customHeight="1" x14ac:dyDescent="0.25">
      <c r="A53" s="102">
        <v>23</v>
      </c>
      <c r="B53" s="17" t="s">
        <v>219</v>
      </c>
      <c r="C53" s="17" t="s">
        <v>232</v>
      </c>
      <c r="D53" s="110" t="s">
        <v>220</v>
      </c>
      <c r="E53" s="110">
        <v>5</v>
      </c>
      <c r="F53" s="33" t="s">
        <v>218</v>
      </c>
      <c r="G53" s="104" t="s">
        <v>30</v>
      </c>
      <c r="H53" s="31" t="s">
        <v>194</v>
      </c>
      <c r="I53" s="32">
        <v>1</v>
      </c>
      <c r="J53" s="68">
        <v>699</v>
      </c>
      <c r="K53" s="109" t="s">
        <v>225</v>
      </c>
      <c r="L53" s="101">
        <v>43151</v>
      </c>
      <c r="M53" s="101">
        <v>43220</v>
      </c>
      <c r="N53" s="106" t="s">
        <v>35</v>
      </c>
      <c r="O53" s="105" t="s">
        <v>176</v>
      </c>
    </row>
    <row r="54" spans="1:23" s="1" customFormat="1" ht="38.25" customHeight="1" x14ac:dyDescent="0.25">
      <c r="A54" s="74">
        <v>24</v>
      </c>
      <c r="B54" s="17" t="s">
        <v>221</v>
      </c>
      <c r="C54" s="103" t="s">
        <v>235</v>
      </c>
      <c r="D54" s="45" t="s">
        <v>231</v>
      </c>
      <c r="E54" s="88">
        <v>6</v>
      </c>
      <c r="F54" s="157" t="s">
        <v>223</v>
      </c>
      <c r="G54" s="19" t="s">
        <v>30</v>
      </c>
      <c r="H54" s="31" t="s">
        <v>194</v>
      </c>
      <c r="I54" s="32">
        <v>1</v>
      </c>
      <c r="J54" s="68">
        <v>234.791</v>
      </c>
      <c r="K54" s="30" t="s">
        <v>222</v>
      </c>
      <c r="L54" s="21">
        <v>43151</v>
      </c>
      <c r="M54" s="21">
        <v>43220</v>
      </c>
      <c r="N54" s="22" t="s">
        <v>71</v>
      </c>
      <c r="O54" s="33" t="s">
        <v>176</v>
      </c>
    </row>
    <row r="55" spans="1:23" s="1" customFormat="1" ht="38.25" customHeight="1" x14ac:dyDescent="0.25">
      <c r="A55" s="74">
        <v>25</v>
      </c>
      <c r="B55" s="17" t="s">
        <v>124</v>
      </c>
      <c r="C55" s="100" t="s">
        <v>214</v>
      </c>
      <c r="D55" s="88" t="s">
        <v>213</v>
      </c>
      <c r="E55" s="88">
        <v>7</v>
      </c>
      <c r="F55" s="157" t="s">
        <v>212</v>
      </c>
      <c r="G55" s="19" t="s">
        <v>30</v>
      </c>
      <c r="H55" s="31" t="s">
        <v>194</v>
      </c>
      <c r="I55" s="32">
        <v>1</v>
      </c>
      <c r="J55" s="68">
        <v>292.48266999999998</v>
      </c>
      <c r="K55" s="30" t="s">
        <v>211</v>
      </c>
      <c r="L55" s="21">
        <v>43160</v>
      </c>
      <c r="M55" s="21">
        <v>43405</v>
      </c>
      <c r="N55" s="22" t="s">
        <v>71</v>
      </c>
      <c r="O55" s="33" t="s">
        <v>176</v>
      </c>
    </row>
    <row r="56" spans="1:23" s="1" customFormat="1" ht="63" x14ac:dyDescent="0.25">
      <c r="A56" s="74">
        <v>26</v>
      </c>
      <c r="B56" s="17" t="s">
        <v>123</v>
      </c>
      <c r="C56" s="103" t="s">
        <v>232</v>
      </c>
      <c r="D56" s="88" t="s">
        <v>228</v>
      </c>
      <c r="E56" s="88">
        <v>8</v>
      </c>
      <c r="F56" s="157" t="s">
        <v>227</v>
      </c>
      <c r="G56" s="19" t="s">
        <v>30</v>
      </c>
      <c r="H56" s="31" t="s">
        <v>194</v>
      </c>
      <c r="I56" s="32">
        <v>1</v>
      </c>
      <c r="J56" s="68">
        <v>2394.6950000000002</v>
      </c>
      <c r="K56" s="30" t="s">
        <v>229</v>
      </c>
      <c r="L56" s="21">
        <v>43160</v>
      </c>
      <c r="M56" s="21">
        <v>43221</v>
      </c>
      <c r="N56" s="22" t="s">
        <v>35</v>
      </c>
      <c r="O56" s="33" t="s">
        <v>176</v>
      </c>
    </row>
    <row r="57" spans="1:23" s="1" customFormat="1" ht="63" x14ac:dyDescent="0.25">
      <c r="A57" s="74">
        <v>27</v>
      </c>
      <c r="B57" s="17" t="s">
        <v>221</v>
      </c>
      <c r="C57" s="108" t="s">
        <v>192</v>
      </c>
      <c r="D57" s="88" t="s">
        <v>233</v>
      </c>
      <c r="E57" s="88">
        <v>9</v>
      </c>
      <c r="F57" s="157" t="s">
        <v>234</v>
      </c>
      <c r="G57" s="19" t="s">
        <v>30</v>
      </c>
      <c r="H57" s="31" t="s">
        <v>194</v>
      </c>
      <c r="I57" s="32">
        <v>1</v>
      </c>
      <c r="J57" s="68">
        <v>726.57</v>
      </c>
      <c r="K57" s="30" t="s">
        <v>224</v>
      </c>
      <c r="L57" s="21">
        <v>43160</v>
      </c>
      <c r="M57" s="21">
        <v>43221</v>
      </c>
      <c r="N57" s="22" t="s">
        <v>35</v>
      </c>
      <c r="O57" s="33" t="s">
        <v>176</v>
      </c>
    </row>
    <row r="58" spans="1:23" s="1" customFormat="1" ht="53.25" customHeight="1" x14ac:dyDescent="0.25">
      <c r="A58" s="186">
        <v>28</v>
      </c>
      <c r="B58" s="17" t="s">
        <v>120</v>
      </c>
      <c r="C58" s="194" t="s">
        <v>129</v>
      </c>
      <c r="D58" s="194" t="s">
        <v>109</v>
      </c>
      <c r="E58" s="188">
        <v>10</v>
      </c>
      <c r="F58" s="198" t="s">
        <v>158</v>
      </c>
      <c r="G58" s="180" t="s">
        <v>30</v>
      </c>
      <c r="H58" s="16" t="s">
        <v>57</v>
      </c>
      <c r="I58" s="26">
        <v>6000</v>
      </c>
      <c r="J58" s="77">
        <f>I58*190/1000</f>
        <v>1140</v>
      </c>
      <c r="K58" s="215" t="s">
        <v>252</v>
      </c>
      <c r="L58" s="171">
        <v>43178</v>
      </c>
      <c r="M58" s="171">
        <v>43465</v>
      </c>
      <c r="N58" s="173" t="s">
        <v>35</v>
      </c>
      <c r="O58" s="198" t="s">
        <v>296</v>
      </c>
    </row>
    <row r="59" spans="1:23" s="1" customFormat="1" ht="57" customHeight="1" x14ac:dyDescent="0.25">
      <c r="A59" s="187"/>
      <c r="B59" s="17" t="s">
        <v>121</v>
      </c>
      <c r="C59" s="195"/>
      <c r="D59" s="195"/>
      <c r="E59" s="189"/>
      <c r="F59" s="200"/>
      <c r="G59" s="182"/>
      <c r="H59" s="16" t="s">
        <v>57</v>
      </c>
      <c r="I59" s="26">
        <v>6000</v>
      </c>
      <c r="J59" s="77">
        <f>I59*190/1000</f>
        <v>1140</v>
      </c>
      <c r="K59" s="216"/>
      <c r="L59" s="172"/>
      <c r="M59" s="172"/>
      <c r="N59" s="174"/>
      <c r="O59" s="200"/>
    </row>
    <row r="60" spans="1:23" s="1" customFormat="1" ht="64.5" customHeight="1" x14ac:dyDescent="0.25">
      <c r="A60" s="125">
        <v>29</v>
      </c>
      <c r="B60" s="17" t="s">
        <v>123</v>
      </c>
      <c r="C60" s="18" t="s">
        <v>207</v>
      </c>
      <c r="D60" s="18" t="s">
        <v>191</v>
      </c>
      <c r="E60" s="16">
        <v>11</v>
      </c>
      <c r="F60" s="55" t="s">
        <v>190</v>
      </c>
      <c r="G60" s="19" t="s">
        <v>30</v>
      </c>
      <c r="H60" s="31" t="s">
        <v>46</v>
      </c>
      <c r="I60" s="32">
        <v>1</v>
      </c>
      <c r="J60" s="68">
        <v>836.66986999999995</v>
      </c>
      <c r="K60" s="16" t="s">
        <v>197</v>
      </c>
      <c r="L60" s="21">
        <v>43179</v>
      </c>
      <c r="M60" s="21">
        <v>43281</v>
      </c>
      <c r="N60" s="22" t="s">
        <v>35</v>
      </c>
      <c r="O60" s="33" t="s">
        <v>176</v>
      </c>
    </row>
    <row r="61" spans="1:23" s="15" customFormat="1" ht="18.75" customHeight="1" x14ac:dyDescent="0.25">
      <c r="A61" s="177" t="s">
        <v>131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9"/>
      <c r="P61" s="81"/>
      <c r="Q61" s="81"/>
      <c r="R61" s="81"/>
      <c r="S61" s="81"/>
      <c r="T61" s="81"/>
      <c r="U61" s="81"/>
      <c r="V61" s="81"/>
      <c r="W61" s="81"/>
    </row>
    <row r="62" spans="1:23" s="15" customFormat="1" ht="18.75" customHeight="1" x14ac:dyDescent="0.25">
      <c r="A62" s="94"/>
      <c r="B62" s="17"/>
      <c r="C62" s="94"/>
      <c r="D62" s="94"/>
      <c r="E62" s="16"/>
      <c r="F62" s="94"/>
      <c r="G62" s="19"/>
      <c r="H62" s="31"/>
      <c r="I62" s="32"/>
      <c r="J62" s="79"/>
      <c r="K62" s="94"/>
      <c r="L62" s="95"/>
      <c r="M62" s="21"/>
      <c r="N62" s="22"/>
      <c r="O62" s="55"/>
      <c r="P62" s="81"/>
      <c r="Q62" s="81"/>
      <c r="R62" s="81"/>
      <c r="S62" s="81"/>
      <c r="T62" s="81"/>
      <c r="U62" s="81"/>
      <c r="V62" s="81"/>
      <c r="W62" s="81"/>
    </row>
    <row r="63" spans="1:23" s="15" customFormat="1" ht="18.75" customHeight="1" x14ac:dyDescent="0.25">
      <c r="A63" s="177" t="s">
        <v>132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9"/>
      <c r="P63" s="81"/>
      <c r="Q63" s="81"/>
      <c r="R63" s="81"/>
      <c r="S63" s="81"/>
      <c r="T63" s="81"/>
      <c r="U63" s="81"/>
      <c r="V63" s="81"/>
      <c r="W63" s="81"/>
    </row>
    <row r="64" spans="1:23" s="15" customFormat="1" ht="49.5" customHeight="1" x14ac:dyDescent="0.25">
      <c r="A64" s="16">
        <v>30</v>
      </c>
      <c r="B64" s="17" t="s">
        <v>115</v>
      </c>
      <c r="C64" s="18" t="s">
        <v>76</v>
      </c>
      <c r="D64" s="18" t="s">
        <v>187</v>
      </c>
      <c r="E64" s="16">
        <v>12</v>
      </c>
      <c r="F64" s="55" t="s">
        <v>141</v>
      </c>
      <c r="G64" s="57"/>
      <c r="H64" s="31" t="s">
        <v>34</v>
      </c>
      <c r="I64" s="32">
        <v>30</v>
      </c>
      <c r="J64" s="28">
        <v>79.44</v>
      </c>
      <c r="K64" s="16" t="s">
        <v>49</v>
      </c>
      <c r="L64" s="21">
        <v>43131</v>
      </c>
      <c r="M64" s="21">
        <v>43465</v>
      </c>
      <c r="N64" s="19" t="s">
        <v>50</v>
      </c>
      <c r="O64" s="33" t="s">
        <v>205</v>
      </c>
      <c r="P64" s="81"/>
      <c r="Q64" s="81"/>
      <c r="R64" s="81"/>
      <c r="S64" s="81"/>
      <c r="T64" s="81"/>
      <c r="U64" s="81"/>
      <c r="V64" s="81"/>
      <c r="W64" s="81"/>
    </row>
    <row r="65" spans="1:23" s="15" customFormat="1" ht="19.5" customHeight="1" x14ac:dyDescent="0.25">
      <c r="A65" s="248" t="s">
        <v>216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50"/>
      <c r="P65" s="81"/>
      <c r="Q65" s="81"/>
      <c r="R65" s="81"/>
      <c r="S65" s="81"/>
      <c r="T65" s="81"/>
      <c r="U65" s="81"/>
      <c r="V65" s="81"/>
      <c r="W65" s="81"/>
    </row>
    <row r="66" spans="1:23" s="15" customFormat="1" ht="46.5" customHeight="1" x14ac:dyDescent="0.25">
      <c r="A66" s="158">
        <v>31</v>
      </c>
      <c r="B66" s="17" t="s">
        <v>120</v>
      </c>
      <c r="C66" s="161" t="s">
        <v>129</v>
      </c>
      <c r="D66" s="161" t="s">
        <v>109</v>
      </c>
      <c r="E66" s="156">
        <v>13</v>
      </c>
      <c r="F66" s="156" t="s">
        <v>217</v>
      </c>
      <c r="G66" s="162" t="s">
        <v>30</v>
      </c>
      <c r="H66" s="164" t="s">
        <v>206</v>
      </c>
      <c r="I66" s="99">
        <v>9000</v>
      </c>
      <c r="J66" s="68">
        <f>I66*350/1000</f>
        <v>3150</v>
      </c>
      <c r="K66" s="158" t="s">
        <v>49</v>
      </c>
      <c r="L66" s="107">
        <v>43138</v>
      </c>
      <c r="M66" s="154">
        <v>43220</v>
      </c>
      <c r="N66" s="155" t="s">
        <v>50</v>
      </c>
      <c r="O66" s="156" t="s">
        <v>176</v>
      </c>
      <c r="P66" s="81"/>
      <c r="Q66" s="81"/>
      <c r="R66" s="81"/>
      <c r="S66" s="81"/>
      <c r="T66" s="81"/>
      <c r="U66" s="81"/>
      <c r="V66" s="81"/>
      <c r="W66" s="81"/>
    </row>
    <row r="67" spans="1:23" s="15" customFormat="1" ht="21" customHeight="1" x14ac:dyDescent="0.25">
      <c r="A67" s="221"/>
      <c r="B67" s="221"/>
      <c r="C67" s="221"/>
      <c r="D67" s="221"/>
      <c r="E67" s="221"/>
      <c r="F67" s="10" t="s">
        <v>80</v>
      </c>
      <c r="G67" s="221"/>
      <c r="H67" s="221"/>
      <c r="I67" s="221"/>
      <c r="J67" s="78">
        <f>SUM(J47:J66)</f>
        <v>17747.202850000001</v>
      </c>
      <c r="K67" s="220"/>
      <c r="L67" s="220"/>
      <c r="M67" s="220"/>
      <c r="N67" s="220"/>
      <c r="O67" s="220"/>
      <c r="P67" s="81"/>
      <c r="Q67" s="81"/>
      <c r="R67" s="81"/>
      <c r="S67" s="81"/>
      <c r="T67" s="81"/>
      <c r="U67" s="81"/>
      <c r="V67" s="81"/>
      <c r="W67" s="81"/>
    </row>
    <row r="68" spans="1:23" s="15" customFormat="1" ht="23.25" customHeight="1" x14ac:dyDescent="0.25">
      <c r="A68" s="214" t="s">
        <v>135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81"/>
      <c r="Q68" s="81"/>
      <c r="R68" s="81"/>
      <c r="S68" s="81"/>
      <c r="T68" s="81"/>
      <c r="U68" s="81"/>
      <c r="V68" s="81"/>
      <c r="W68" s="81"/>
    </row>
    <row r="69" spans="1:23" s="15" customFormat="1" ht="63.75" customHeight="1" x14ac:dyDescent="0.25">
      <c r="A69" s="74">
        <v>32</v>
      </c>
      <c r="B69" s="17" t="s">
        <v>239</v>
      </c>
      <c r="C69" s="115" t="s">
        <v>237</v>
      </c>
      <c r="D69" s="115" t="s">
        <v>244</v>
      </c>
      <c r="E69" s="88">
        <v>1</v>
      </c>
      <c r="F69" s="157" t="s">
        <v>243</v>
      </c>
      <c r="G69" s="19" t="s">
        <v>30</v>
      </c>
      <c r="H69" s="31" t="s">
        <v>34</v>
      </c>
      <c r="I69" s="32">
        <v>1</v>
      </c>
      <c r="J69" s="68">
        <f>2954875.65*0.95/1000</f>
        <v>2807.1318674999998</v>
      </c>
      <c r="K69" s="68" t="s">
        <v>269</v>
      </c>
      <c r="L69" s="21">
        <v>43191</v>
      </c>
      <c r="M69" s="21">
        <v>43337</v>
      </c>
      <c r="N69" s="22" t="s">
        <v>35</v>
      </c>
      <c r="O69" s="33" t="s">
        <v>260</v>
      </c>
      <c r="P69" s="81"/>
      <c r="Q69" s="81"/>
      <c r="R69" s="81"/>
      <c r="S69" s="81"/>
      <c r="T69" s="81"/>
      <c r="U69" s="81"/>
      <c r="V69" s="81"/>
      <c r="W69" s="81"/>
    </row>
    <row r="70" spans="1:23" s="15" customFormat="1" ht="33" customHeight="1" x14ac:dyDescent="0.25">
      <c r="A70" s="186">
        <v>33</v>
      </c>
      <c r="B70" s="17" t="s">
        <v>238</v>
      </c>
      <c r="C70" s="173" t="s">
        <v>237</v>
      </c>
      <c r="D70" s="173" t="s">
        <v>245</v>
      </c>
      <c r="E70" s="188">
        <v>2</v>
      </c>
      <c r="F70" s="198" t="s">
        <v>280</v>
      </c>
      <c r="G70" s="180" t="s">
        <v>30</v>
      </c>
      <c r="H70" s="183" t="s">
        <v>34</v>
      </c>
      <c r="I70" s="167">
        <v>1</v>
      </c>
      <c r="J70" s="68">
        <f>8214694.45*0.95/1000</f>
        <v>7803.9597274999996</v>
      </c>
      <c r="K70" s="169" t="s">
        <v>282</v>
      </c>
      <c r="L70" s="171">
        <v>43220</v>
      </c>
      <c r="M70" s="171">
        <v>43337</v>
      </c>
      <c r="N70" s="173" t="s">
        <v>31</v>
      </c>
      <c r="O70" s="175" t="s">
        <v>281</v>
      </c>
      <c r="P70" s="81"/>
      <c r="Q70" s="81"/>
      <c r="R70" s="81"/>
      <c r="S70" s="81"/>
      <c r="T70" s="81"/>
      <c r="U70" s="81"/>
      <c r="V70" s="81"/>
      <c r="W70" s="81"/>
    </row>
    <row r="71" spans="1:23" s="15" customFormat="1" ht="33" customHeight="1" x14ac:dyDescent="0.25">
      <c r="A71" s="187"/>
      <c r="B71" s="17" t="s">
        <v>241</v>
      </c>
      <c r="C71" s="174"/>
      <c r="D71" s="174"/>
      <c r="E71" s="189"/>
      <c r="F71" s="200"/>
      <c r="G71" s="182"/>
      <c r="H71" s="185"/>
      <c r="I71" s="168"/>
      <c r="J71" s="68">
        <f>(7203600.01+7400399.99)*0.95/1000</f>
        <v>13873.8</v>
      </c>
      <c r="K71" s="170"/>
      <c r="L71" s="172"/>
      <c r="M71" s="172"/>
      <c r="N71" s="174"/>
      <c r="O71" s="176"/>
      <c r="P71" s="81"/>
      <c r="Q71" s="81"/>
      <c r="R71" s="81"/>
      <c r="S71" s="81"/>
      <c r="T71" s="81"/>
      <c r="U71" s="81"/>
      <c r="V71" s="81"/>
      <c r="W71" s="81"/>
    </row>
    <row r="72" spans="1:23" s="15" customFormat="1" ht="63" x14ac:dyDescent="0.25">
      <c r="A72" s="74">
        <v>34</v>
      </c>
      <c r="B72" s="17" t="s">
        <v>240</v>
      </c>
      <c r="C72" s="115" t="s">
        <v>237</v>
      </c>
      <c r="D72" s="115" t="s">
        <v>244</v>
      </c>
      <c r="E72" s="88">
        <v>3</v>
      </c>
      <c r="F72" s="157" t="s">
        <v>242</v>
      </c>
      <c r="G72" s="19" t="s">
        <v>30</v>
      </c>
      <c r="H72" s="31" t="s">
        <v>34</v>
      </c>
      <c r="I72" s="32">
        <v>1</v>
      </c>
      <c r="J72" s="68">
        <f>6916943.1*0.95/1000-0.00001</f>
        <v>6571.0959349999994</v>
      </c>
      <c r="K72" s="68" t="s">
        <v>270</v>
      </c>
      <c r="L72" s="21">
        <v>43220</v>
      </c>
      <c r="M72" s="21">
        <v>43337</v>
      </c>
      <c r="N72" s="22" t="s">
        <v>35</v>
      </c>
      <c r="O72" s="33" t="s">
        <v>260</v>
      </c>
      <c r="P72" s="81"/>
      <c r="Q72" s="81"/>
      <c r="R72" s="81"/>
      <c r="S72" s="81"/>
      <c r="T72" s="81"/>
      <c r="U72" s="81"/>
      <c r="V72" s="81"/>
      <c r="W72" s="81"/>
    </row>
    <row r="73" spans="1:23" s="15" customFormat="1" ht="63" x14ac:dyDescent="0.25">
      <c r="A73" s="74">
        <v>35</v>
      </c>
      <c r="B73" s="17" t="s">
        <v>255</v>
      </c>
      <c r="C73" s="121" t="s">
        <v>258</v>
      </c>
      <c r="D73" s="121" t="s">
        <v>257</v>
      </c>
      <c r="E73" s="122">
        <v>4</v>
      </c>
      <c r="F73" s="157" t="s">
        <v>254</v>
      </c>
      <c r="G73" s="19" t="s">
        <v>30</v>
      </c>
      <c r="H73" s="31" t="s">
        <v>34</v>
      </c>
      <c r="I73" s="32">
        <v>1</v>
      </c>
      <c r="J73" s="68">
        <f>9459981.29*0.95/1000</f>
        <v>8986.9822254999981</v>
      </c>
      <c r="K73" s="68" t="s">
        <v>271</v>
      </c>
      <c r="L73" s="21">
        <v>43220</v>
      </c>
      <c r="M73" s="21">
        <v>43337</v>
      </c>
      <c r="N73" s="22" t="s">
        <v>35</v>
      </c>
      <c r="O73" s="140" t="s">
        <v>176</v>
      </c>
      <c r="P73" s="81"/>
      <c r="Q73" s="81"/>
      <c r="R73" s="81"/>
      <c r="S73" s="81"/>
      <c r="T73" s="81"/>
      <c r="U73" s="81"/>
      <c r="V73" s="81"/>
      <c r="W73" s="81"/>
    </row>
    <row r="74" spans="1:23" s="15" customFormat="1" ht="63" x14ac:dyDescent="0.25">
      <c r="A74" s="74">
        <v>36</v>
      </c>
      <c r="B74" s="17" t="s">
        <v>256</v>
      </c>
      <c r="C74" s="121" t="s">
        <v>259</v>
      </c>
      <c r="D74" s="121" t="s">
        <v>257</v>
      </c>
      <c r="E74" s="122">
        <v>5</v>
      </c>
      <c r="F74" s="157" t="s">
        <v>253</v>
      </c>
      <c r="G74" s="19" t="s">
        <v>30</v>
      </c>
      <c r="H74" s="31" t="s">
        <v>34</v>
      </c>
      <c r="I74" s="32">
        <v>1</v>
      </c>
      <c r="J74" s="68">
        <v>2835.9544999999998</v>
      </c>
      <c r="K74" s="68" t="s">
        <v>295</v>
      </c>
      <c r="L74" s="21">
        <v>43230</v>
      </c>
      <c r="M74" s="21">
        <v>43337</v>
      </c>
      <c r="N74" s="22" t="s">
        <v>35</v>
      </c>
      <c r="O74" s="33" t="s">
        <v>260</v>
      </c>
      <c r="P74" s="81"/>
      <c r="Q74" s="81"/>
      <c r="R74" s="81"/>
      <c r="S74" s="81"/>
      <c r="T74" s="81"/>
      <c r="U74" s="81"/>
      <c r="V74" s="81"/>
      <c r="W74" s="81"/>
    </row>
    <row r="75" spans="1:23" s="15" customFormat="1" ht="33" customHeight="1" x14ac:dyDescent="0.25">
      <c r="A75" s="186">
        <v>37</v>
      </c>
      <c r="B75" s="17" t="s">
        <v>267</v>
      </c>
      <c r="C75" s="190" t="s">
        <v>232</v>
      </c>
      <c r="D75" s="188" t="s">
        <v>228</v>
      </c>
      <c r="E75" s="188">
        <v>6</v>
      </c>
      <c r="F75" s="198" t="s">
        <v>261</v>
      </c>
      <c r="G75" s="180" t="s">
        <v>30</v>
      </c>
      <c r="H75" s="183" t="s">
        <v>194</v>
      </c>
      <c r="I75" s="167">
        <v>1</v>
      </c>
      <c r="J75" s="68">
        <f>2995.14029-137.72713</f>
        <v>2857.4131600000001</v>
      </c>
      <c r="K75" s="169" t="s">
        <v>263</v>
      </c>
      <c r="L75" s="171">
        <v>43200</v>
      </c>
      <c r="M75" s="171">
        <v>43312</v>
      </c>
      <c r="N75" s="173" t="s">
        <v>35</v>
      </c>
      <c r="O75" s="198" t="s">
        <v>176</v>
      </c>
      <c r="P75" s="81"/>
      <c r="Q75" s="81"/>
      <c r="R75" s="81"/>
      <c r="S75" s="81"/>
      <c r="T75" s="81"/>
      <c r="U75" s="81"/>
      <c r="V75" s="81"/>
      <c r="W75" s="81"/>
    </row>
    <row r="76" spans="1:23" s="15" customFormat="1" ht="32.25" customHeight="1" x14ac:dyDescent="0.25">
      <c r="A76" s="187"/>
      <c r="B76" s="17" t="s">
        <v>272</v>
      </c>
      <c r="C76" s="192"/>
      <c r="D76" s="189"/>
      <c r="E76" s="189"/>
      <c r="F76" s="200"/>
      <c r="G76" s="182"/>
      <c r="H76" s="185"/>
      <c r="I76" s="168"/>
      <c r="J76" s="68">
        <v>137.72712999999999</v>
      </c>
      <c r="K76" s="170"/>
      <c r="L76" s="172"/>
      <c r="M76" s="172"/>
      <c r="N76" s="174"/>
      <c r="O76" s="200"/>
      <c r="P76" s="81"/>
      <c r="Q76" s="81"/>
      <c r="R76" s="81"/>
      <c r="S76" s="81"/>
      <c r="T76" s="81"/>
      <c r="U76" s="81"/>
      <c r="V76" s="81"/>
      <c r="W76" s="81"/>
    </row>
    <row r="77" spans="1:23" s="15" customFormat="1" ht="63" x14ac:dyDescent="0.25">
      <c r="A77" s="74">
        <v>38</v>
      </c>
      <c r="B77" s="17" t="s">
        <v>267</v>
      </c>
      <c r="C77" s="124" t="s">
        <v>232</v>
      </c>
      <c r="D77" s="123" t="s">
        <v>228</v>
      </c>
      <c r="E77" s="123">
        <v>7</v>
      </c>
      <c r="F77" s="157" t="s">
        <v>264</v>
      </c>
      <c r="G77" s="19" t="s">
        <v>30</v>
      </c>
      <c r="H77" s="31" t="s">
        <v>194</v>
      </c>
      <c r="I77" s="32">
        <v>1</v>
      </c>
      <c r="J77" s="68">
        <v>2999.9376000000002</v>
      </c>
      <c r="K77" s="68" t="s">
        <v>265</v>
      </c>
      <c r="L77" s="21">
        <v>43200</v>
      </c>
      <c r="M77" s="21">
        <v>43312</v>
      </c>
      <c r="N77" s="22" t="s">
        <v>35</v>
      </c>
      <c r="O77" s="33" t="s">
        <v>176</v>
      </c>
      <c r="P77" s="81"/>
      <c r="Q77" s="81"/>
      <c r="R77" s="81"/>
      <c r="S77" s="81"/>
      <c r="T77" s="81"/>
      <c r="U77" s="81"/>
      <c r="V77" s="81"/>
      <c r="W77" s="81"/>
    </row>
    <row r="78" spans="1:23" s="15" customFormat="1" ht="41.25" customHeight="1" x14ac:dyDescent="0.25">
      <c r="A78" s="186">
        <v>39</v>
      </c>
      <c r="B78" s="17" t="s">
        <v>267</v>
      </c>
      <c r="C78" s="190" t="s">
        <v>232</v>
      </c>
      <c r="D78" s="188" t="s">
        <v>228</v>
      </c>
      <c r="E78" s="188">
        <v>8</v>
      </c>
      <c r="F78" s="198" t="s">
        <v>266</v>
      </c>
      <c r="G78" s="180" t="s">
        <v>30</v>
      </c>
      <c r="H78" s="183" t="s">
        <v>194</v>
      </c>
      <c r="I78" s="167">
        <v>1</v>
      </c>
      <c r="J78" s="68">
        <f>164.8575-44.44943</f>
        <v>120.40806999999998</v>
      </c>
      <c r="K78" s="169" t="s">
        <v>292</v>
      </c>
      <c r="L78" s="171">
        <v>43200</v>
      </c>
      <c r="M78" s="171">
        <v>43312</v>
      </c>
      <c r="N78" s="173" t="s">
        <v>35</v>
      </c>
      <c r="O78" s="198" t="s">
        <v>291</v>
      </c>
      <c r="P78" s="81"/>
      <c r="Q78" s="81"/>
      <c r="R78" s="81"/>
      <c r="S78" s="81"/>
      <c r="T78" s="81"/>
      <c r="U78" s="81"/>
      <c r="V78" s="81"/>
      <c r="W78" s="81"/>
    </row>
    <row r="79" spans="1:23" s="15" customFormat="1" ht="39" customHeight="1" x14ac:dyDescent="0.25">
      <c r="A79" s="187"/>
      <c r="B79" s="17" t="s">
        <v>272</v>
      </c>
      <c r="C79" s="192"/>
      <c r="D79" s="189"/>
      <c r="E79" s="189"/>
      <c r="F79" s="200"/>
      <c r="G79" s="182"/>
      <c r="H79" s="185"/>
      <c r="I79" s="168"/>
      <c r="J79" s="68">
        <v>44.44943</v>
      </c>
      <c r="K79" s="170"/>
      <c r="L79" s="172"/>
      <c r="M79" s="172"/>
      <c r="N79" s="174"/>
      <c r="O79" s="200"/>
      <c r="P79" s="81"/>
      <c r="Q79" s="81"/>
      <c r="R79" s="81"/>
      <c r="S79" s="81"/>
      <c r="T79" s="81"/>
      <c r="U79" s="81"/>
      <c r="V79" s="81"/>
      <c r="W79" s="81"/>
    </row>
    <row r="80" spans="1:23" s="15" customFormat="1" ht="63" x14ac:dyDescent="0.25">
      <c r="A80" s="74">
        <v>40</v>
      </c>
      <c r="B80" s="17" t="s">
        <v>298</v>
      </c>
      <c r="C80" s="126" t="s">
        <v>293</v>
      </c>
      <c r="D80" s="127" t="s">
        <v>276</v>
      </c>
      <c r="E80" s="127">
        <v>9</v>
      </c>
      <c r="F80" s="157" t="s">
        <v>274</v>
      </c>
      <c r="G80" s="19" t="s">
        <v>30</v>
      </c>
      <c r="H80" s="31" t="s">
        <v>194</v>
      </c>
      <c r="I80" s="32">
        <v>1</v>
      </c>
      <c r="J80" s="68">
        <v>1685.92192</v>
      </c>
      <c r="K80" s="68" t="s">
        <v>275</v>
      </c>
      <c r="L80" s="21">
        <v>43203</v>
      </c>
      <c r="M80" s="21">
        <v>43251</v>
      </c>
      <c r="N80" s="22" t="s">
        <v>35</v>
      </c>
      <c r="O80" s="33" t="s">
        <v>176</v>
      </c>
      <c r="P80" s="81"/>
      <c r="Q80" s="81"/>
      <c r="R80" s="81"/>
      <c r="S80" s="81"/>
      <c r="T80" s="81"/>
      <c r="U80" s="81"/>
      <c r="V80" s="81"/>
      <c r="W80" s="81"/>
    </row>
    <row r="81" spans="1:23" s="15" customFormat="1" ht="21" customHeight="1" x14ac:dyDescent="0.25">
      <c r="A81" s="186">
        <v>41</v>
      </c>
      <c r="B81" s="17" t="s">
        <v>121</v>
      </c>
      <c r="C81" s="190" t="s">
        <v>42</v>
      </c>
      <c r="D81" s="194" t="s">
        <v>99</v>
      </c>
      <c r="E81" s="186">
        <v>10</v>
      </c>
      <c r="F81" s="180" t="s">
        <v>279</v>
      </c>
      <c r="G81" s="180" t="s">
        <v>30</v>
      </c>
      <c r="H81" s="183" t="s">
        <v>58</v>
      </c>
      <c r="I81" s="167">
        <v>606</v>
      </c>
      <c r="J81" s="68">
        <f>4.95*424</f>
        <v>2098.8000000000002</v>
      </c>
      <c r="K81" s="211" t="s">
        <v>179</v>
      </c>
      <c r="L81" s="171">
        <v>43191</v>
      </c>
      <c r="M81" s="171">
        <v>43465</v>
      </c>
      <c r="N81" s="173" t="s">
        <v>31</v>
      </c>
      <c r="O81" s="198" t="s">
        <v>176</v>
      </c>
      <c r="P81" s="81"/>
      <c r="Q81" s="81"/>
      <c r="R81" s="81"/>
      <c r="S81" s="81"/>
      <c r="T81" s="81"/>
      <c r="U81" s="81"/>
      <c r="V81" s="81"/>
      <c r="W81" s="81"/>
    </row>
    <row r="82" spans="1:23" s="15" customFormat="1" ht="18.75" customHeight="1" x14ac:dyDescent="0.25">
      <c r="A82" s="193"/>
      <c r="B82" s="17" t="s">
        <v>120</v>
      </c>
      <c r="C82" s="191"/>
      <c r="D82" s="209"/>
      <c r="E82" s="193"/>
      <c r="F82" s="181"/>
      <c r="G82" s="181"/>
      <c r="H82" s="184"/>
      <c r="I82" s="210"/>
      <c r="J82" s="68">
        <f>4.95*42</f>
        <v>207.9</v>
      </c>
      <c r="K82" s="212"/>
      <c r="L82" s="218"/>
      <c r="M82" s="218"/>
      <c r="N82" s="219"/>
      <c r="O82" s="199"/>
      <c r="P82" s="81"/>
      <c r="Q82" s="81"/>
      <c r="R82" s="81"/>
      <c r="S82" s="81"/>
      <c r="T82" s="81"/>
      <c r="U82" s="81"/>
      <c r="V82" s="81"/>
      <c r="W82" s="81"/>
    </row>
    <row r="83" spans="1:23" s="15" customFormat="1" ht="21.75" customHeight="1" x14ac:dyDescent="0.25">
      <c r="A83" s="187"/>
      <c r="B83" s="54" t="s">
        <v>124</v>
      </c>
      <c r="C83" s="192"/>
      <c r="D83" s="195"/>
      <c r="E83" s="187"/>
      <c r="F83" s="182"/>
      <c r="G83" s="182"/>
      <c r="H83" s="185"/>
      <c r="I83" s="168"/>
      <c r="J83" s="68">
        <f>4.95*140</f>
        <v>693</v>
      </c>
      <c r="K83" s="213"/>
      <c r="L83" s="172"/>
      <c r="M83" s="172"/>
      <c r="N83" s="174"/>
      <c r="O83" s="200"/>
      <c r="P83" s="81"/>
      <c r="Q83" s="81"/>
      <c r="R83" s="81"/>
      <c r="S83" s="81"/>
      <c r="T83" s="81"/>
      <c r="U83" s="81"/>
      <c r="V83" s="81"/>
      <c r="W83" s="81"/>
    </row>
    <row r="84" spans="1:23" s="15" customFormat="1" ht="64.5" customHeight="1" x14ac:dyDescent="0.25">
      <c r="A84" s="74">
        <v>42</v>
      </c>
      <c r="B84" s="17" t="s">
        <v>288</v>
      </c>
      <c r="C84" s="129" t="s">
        <v>285</v>
      </c>
      <c r="D84" s="130" t="s">
        <v>286</v>
      </c>
      <c r="E84" s="130">
        <v>11</v>
      </c>
      <c r="F84" s="157" t="s">
        <v>287</v>
      </c>
      <c r="G84" s="19" t="s">
        <v>30</v>
      </c>
      <c r="H84" s="31" t="s">
        <v>34</v>
      </c>
      <c r="I84" s="32">
        <v>1</v>
      </c>
      <c r="J84" s="68">
        <v>538.62590999999998</v>
      </c>
      <c r="K84" s="68" t="s">
        <v>284</v>
      </c>
      <c r="L84" s="21">
        <v>43200</v>
      </c>
      <c r="M84" s="21">
        <v>43312</v>
      </c>
      <c r="N84" s="22" t="s">
        <v>35</v>
      </c>
      <c r="O84" s="33" t="s">
        <v>176</v>
      </c>
      <c r="P84" s="81"/>
      <c r="Q84" s="81"/>
      <c r="R84" s="81"/>
      <c r="S84" s="81"/>
      <c r="T84" s="81"/>
      <c r="U84" s="81"/>
      <c r="V84" s="81"/>
      <c r="W84" s="81"/>
    </row>
    <row r="85" spans="1:23" s="15" customFormat="1" ht="64.5" customHeight="1" x14ac:dyDescent="0.25">
      <c r="A85" s="74">
        <v>43</v>
      </c>
      <c r="B85" s="17" t="s">
        <v>290</v>
      </c>
      <c r="C85" s="132" t="s">
        <v>232</v>
      </c>
      <c r="D85" s="131" t="s">
        <v>228</v>
      </c>
      <c r="E85" s="131">
        <v>12</v>
      </c>
      <c r="F85" s="131" t="s">
        <v>289</v>
      </c>
      <c r="G85" s="19" t="s">
        <v>30</v>
      </c>
      <c r="H85" s="31" t="s">
        <v>194</v>
      </c>
      <c r="I85" s="32">
        <v>1</v>
      </c>
      <c r="J85" s="68">
        <v>2999.5319599999998</v>
      </c>
      <c r="K85" s="68" t="s">
        <v>294</v>
      </c>
      <c r="L85" s="21">
        <v>43230</v>
      </c>
      <c r="M85" s="21">
        <v>43312</v>
      </c>
      <c r="N85" s="22" t="s">
        <v>35</v>
      </c>
      <c r="O85" s="140" t="s">
        <v>291</v>
      </c>
      <c r="P85" s="81"/>
      <c r="Q85" s="81"/>
      <c r="R85" s="81"/>
      <c r="S85" s="81"/>
      <c r="T85" s="81"/>
      <c r="U85" s="81"/>
      <c r="V85" s="81"/>
      <c r="W85" s="81"/>
    </row>
    <row r="86" spans="1:23" s="15" customFormat="1" ht="64.5" customHeight="1" x14ac:dyDescent="0.25">
      <c r="A86" s="74">
        <v>44</v>
      </c>
      <c r="B86" s="17" t="s">
        <v>305</v>
      </c>
      <c r="C86" s="152" t="s">
        <v>237</v>
      </c>
      <c r="D86" s="152" t="s">
        <v>244</v>
      </c>
      <c r="E86" s="153">
        <v>13</v>
      </c>
      <c r="F86" s="153" t="s">
        <v>307</v>
      </c>
      <c r="G86" s="19" t="s">
        <v>30</v>
      </c>
      <c r="H86" s="31" t="s">
        <v>34</v>
      </c>
      <c r="I86" s="32">
        <v>1</v>
      </c>
      <c r="J86" s="68">
        <v>113.77598999999999</v>
      </c>
      <c r="K86" s="68"/>
      <c r="L86" s="21">
        <v>43230</v>
      </c>
      <c r="M86" s="21">
        <v>43312</v>
      </c>
      <c r="N86" s="22"/>
      <c r="O86" s="140" t="s">
        <v>176</v>
      </c>
      <c r="P86" s="81"/>
      <c r="Q86" s="81"/>
      <c r="R86" s="81"/>
      <c r="S86" s="81"/>
      <c r="T86" s="81"/>
      <c r="U86" s="81"/>
      <c r="V86" s="81"/>
      <c r="W86" s="81"/>
    </row>
    <row r="87" spans="1:23" s="1" customFormat="1" ht="23.25" customHeight="1" x14ac:dyDescent="0.25">
      <c r="A87" s="177" t="s">
        <v>131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9"/>
    </row>
    <row r="88" spans="1:23" s="1" customFormat="1" ht="63" x14ac:dyDescent="0.25">
      <c r="A88" s="16">
        <v>45</v>
      </c>
      <c r="B88" s="17" t="s">
        <v>123</v>
      </c>
      <c r="C88" s="18" t="s">
        <v>52</v>
      </c>
      <c r="D88" s="24" t="s">
        <v>96</v>
      </c>
      <c r="E88" s="16">
        <v>14</v>
      </c>
      <c r="F88" s="27" t="s">
        <v>54</v>
      </c>
      <c r="G88" s="27" t="s">
        <v>48</v>
      </c>
      <c r="H88" s="25" t="s">
        <v>55</v>
      </c>
      <c r="I88" s="65">
        <f>8000+10800</f>
        <v>18800</v>
      </c>
      <c r="J88" s="72">
        <f>((8000*35.4)+(10800*38.06))/1000</f>
        <v>694.24800000000005</v>
      </c>
      <c r="K88" s="30" t="s">
        <v>49</v>
      </c>
      <c r="L88" s="21">
        <v>43204</v>
      </c>
      <c r="M88" s="21">
        <v>43403</v>
      </c>
      <c r="N88" s="27" t="s">
        <v>50</v>
      </c>
      <c r="O88" s="33" t="s">
        <v>260</v>
      </c>
    </row>
    <row r="89" spans="1:23" s="1" customFormat="1" ht="22.5" customHeight="1" x14ac:dyDescent="0.25">
      <c r="A89" s="196"/>
      <c r="B89" s="196"/>
      <c r="C89" s="196"/>
      <c r="D89" s="196"/>
      <c r="E89" s="196"/>
      <c r="F89" s="10" t="s">
        <v>81</v>
      </c>
      <c r="G89" s="196"/>
      <c r="H89" s="196"/>
      <c r="I89" s="196"/>
      <c r="J89" s="78">
        <f>SUM(J69:J86)+J88</f>
        <v>58070.663425499995</v>
      </c>
      <c r="K89" s="220"/>
      <c r="L89" s="220"/>
      <c r="M89" s="220"/>
      <c r="N89" s="220"/>
      <c r="O89" s="220"/>
    </row>
    <row r="90" spans="1:23" s="1" customFormat="1" ht="20.25" customHeight="1" x14ac:dyDescent="0.25">
      <c r="A90" s="214" t="s">
        <v>136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</row>
    <row r="91" spans="1:23" s="1" customFormat="1" ht="24" customHeight="1" x14ac:dyDescent="0.25">
      <c r="A91" s="30"/>
      <c r="B91" s="54"/>
      <c r="C91" s="85"/>
      <c r="D91" s="84"/>
      <c r="E91" s="33"/>
      <c r="F91" s="86"/>
      <c r="G91" s="19"/>
      <c r="H91" s="31"/>
      <c r="I91" s="32"/>
      <c r="J91" s="68"/>
      <c r="K91" s="83"/>
      <c r="L91" s="21"/>
      <c r="M91" s="48"/>
      <c r="N91" s="22"/>
      <c r="O91" s="33"/>
      <c r="P91" s="13"/>
    </row>
    <row r="92" spans="1:23" s="1" customFormat="1" ht="21" customHeight="1" x14ac:dyDescent="0.25">
      <c r="A92" s="177" t="s">
        <v>131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9"/>
    </row>
    <row r="93" spans="1:23" s="1" customFormat="1" ht="18.75" customHeight="1" x14ac:dyDescent="0.25">
      <c r="A93" s="16"/>
      <c r="B93" s="17"/>
      <c r="C93" s="18"/>
      <c r="D93" s="24"/>
      <c r="E93" s="16"/>
      <c r="F93" s="19"/>
      <c r="G93" s="27"/>
      <c r="H93" s="25"/>
      <c r="I93" s="26"/>
      <c r="J93" s="28"/>
      <c r="K93" s="30"/>
      <c r="L93" s="21"/>
      <c r="M93" s="21"/>
      <c r="N93" s="27"/>
      <c r="O93" s="29"/>
    </row>
    <row r="94" spans="1:23" s="1" customFormat="1" ht="20.25" customHeight="1" x14ac:dyDescent="0.25">
      <c r="A94" s="196"/>
      <c r="B94" s="196"/>
      <c r="C94" s="196"/>
      <c r="D94" s="196"/>
      <c r="E94" s="196"/>
      <c r="F94" s="10" t="s">
        <v>82</v>
      </c>
      <c r="G94" s="196"/>
      <c r="H94" s="196"/>
      <c r="I94" s="196"/>
      <c r="J94" s="78">
        <f>SUM(J91:J93)</f>
        <v>0</v>
      </c>
      <c r="K94" s="220"/>
      <c r="L94" s="220"/>
      <c r="M94" s="220"/>
      <c r="N94" s="220"/>
      <c r="O94" s="220"/>
    </row>
    <row r="95" spans="1:23" s="1" customFormat="1" ht="18.75" x14ac:dyDescent="0.25">
      <c r="A95" s="214" t="s">
        <v>137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</row>
    <row r="96" spans="1:23" s="1" customFormat="1" ht="18.75" x14ac:dyDescent="0.25">
      <c r="A96" s="30"/>
      <c r="B96" s="17"/>
      <c r="C96" s="18"/>
      <c r="D96" s="18"/>
      <c r="E96" s="16"/>
      <c r="F96" s="19"/>
      <c r="G96" s="19"/>
      <c r="H96" s="31"/>
      <c r="I96" s="32"/>
      <c r="J96" s="56"/>
      <c r="K96" s="7"/>
      <c r="L96" s="21"/>
      <c r="M96" s="21"/>
      <c r="N96" s="22"/>
      <c r="O96" s="14"/>
    </row>
    <row r="97" spans="1:15" s="1" customFormat="1" ht="20.25" customHeight="1" x14ac:dyDescent="0.25">
      <c r="A97" s="247" t="s">
        <v>83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</row>
    <row r="98" spans="1:15" s="1" customFormat="1" ht="25.5" customHeight="1" x14ac:dyDescent="0.25">
      <c r="A98" s="16"/>
      <c r="B98" s="17"/>
      <c r="C98" s="18"/>
      <c r="D98" s="24"/>
      <c r="E98" s="16"/>
      <c r="F98" s="19"/>
      <c r="G98" s="27"/>
      <c r="H98" s="25"/>
      <c r="I98" s="26"/>
      <c r="J98" s="28"/>
      <c r="K98" s="30"/>
      <c r="L98" s="21"/>
      <c r="M98" s="21"/>
      <c r="N98" s="27"/>
      <c r="O98" s="29"/>
    </row>
    <row r="99" spans="1:15" s="1" customFormat="1" ht="18" customHeight="1" x14ac:dyDescent="0.25">
      <c r="A99" s="196"/>
      <c r="B99" s="196"/>
      <c r="C99" s="196"/>
      <c r="D99" s="196"/>
      <c r="E99" s="196"/>
      <c r="F99" s="10" t="s">
        <v>84</v>
      </c>
      <c r="G99" s="196"/>
      <c r="H99" s="196"/>
      <c r="I99" s="196"/>
      <c r="J99" s="64">
        <f>J96+J98</f>
        <v>0</v>
      </c>
      <c r="K99" s="220"/>
      <c r="L99" s="220"/>
      <c r="M99" s="220"/>
      <c r="N99" s="220"/>
      <c r="O99" s="220"/>
    </row>
    <row r="100" spans="1:15" s="1" customFormat="1" ht="20.25" customHeight="1" x14ac:dyDescent="0.25">
      <c r="A100" s="244" t="s">
        <v>85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6"/>
    </row>
    <row r="101" spans="1:15" s="1" customFormat="1" ht="49.5" customHeight="1" x14ac:dyDescent="0.25">
      <c r="A101" s="31">
        <v>46</v>
      </c>
      <c r="B101" s="17" t="s">
        <v>116</v>
      </c>
      <c r="C101" s="18" t="s">
        <v>52</v>
      </c>
      <c r="D101" s="24" t="s">
        <v>53</v>
      </c>
      <c r="E101" s="16">
        <v>1</v>
      </c>
      <c r="F101" s="19" t="s">
        <v>151</v>
      </c>
      <c r="G101" s="27"/>
      <c r="H101" s="31" t="s">
        <v>34</v>
      </c>
      <c r="I101" s="32">
        <v>1</v>
      </c>
      <c r="J101" s="69">
        <v>49.46172</v>
      </c>
      <c r="K101" s="16" t="s">
        <v>49</v>
      </c>
      <c r="L101" s="21">
        <v>43074</v>
      </c>
      <c r="M101" s="21">
        <v>43465</v>
      </c>
      <c r="N101" s="33" t="s">
        <v>56</v>
      </c>
      <c r="O101" s="75"/>
    </row>
    <row r="102" spans="1:15" s="13" customFormat="1" ht="63.75" customHeight="1" x14ac:dyDescent="0.25">
      <c r="A102" s="31">
        <v>47</v>
      </c>
      <c r="B102" s="17" t="s">
        <v>116</v>
      </c>
      <c r="C102" s="66" t="s">
        <v>104</v>
      </c>
      <c r="D102" s="66" t="s">
        <v>105</v>
      </c>
      <c r="E102" s="16">
        <v>2</v>
      </c>
      <c r="F102" s="55" t="s">
        <v>139</v>
      </c>
      <c r="G102" s="74" t="s">
        <v>103</v>
      </c>
      <c r="H102" s="31" t="s">
        <v>34</v>
      </c>
      <c r="I102" s="32">
        <v>5</v>
      </c>
      <c r="J102" s="68">
        <f>45.45*2</f>
        <v>90.9</v>
      </c>
      <c r="K102" s="16" t="s">
        <v>49</v>
      </c>
      <c r="L102" s="21">
        <v>43074</v>
      </c>
      <c r="M102" s="21">
        <v>43281</v>
      </c>
      <c r="N102" s="33" t="s">
        <v>56</v>
      </c>
      <c r="O102" s="33"/>
    </row>
    <row r="103" spans="1:15" s="13" customFormat="1" ht="33.75" customHeight="1" x14ac:dyDescent="0.25">
      <c r="A103" s="31">
        <v>48</v>
      </c>
      <c r="B103" s="17" t="s">
        <v>114</v>
      </c>
      <c r="C103" s="18" t="s">
        <v>77</v>
      </c>
      <c r="D103" s="18" t="s">
        <v>78</v>
      </c>
      <c r="E103" s="16">
        <v>3</v>
      </c>
      <c r="F103" s="19" t="s">
        <v>140</v>
      </c>
      <c r="G103" s="57"/>
      <c r="H103" s="31" t="s">
        <v>34</v>
      </c>
      <c r="I103" s="32">
        <v>1</v>
      </c>
      <c r="J103" s="68">
        <v>12.57408</v>
      </c>
      <c r="K103" s="16" t="s">
        <v>49</v>
      </c>
      <c r="L103" s="21">
        <v>43070</v>
      </c>
      <c r="M103" s="21">
        <v>43465</v>
      </c>
      <c r="N103" s="33" t="s">
        <v>56</v>
      </c>
      <c r="O103" s="33"/>
    </row>
    <row r="104" spans="1:15" s="13" customFormat="1" ht="48" customHeight="1" x14ac:dyDescent="0.25">
      <c r="A104" s="31">
        <v>49</v>
      </c>
      <c r="B104" s="17" t="s">
        <v>116</v>
      </c>
      <c r="C104" s="18" t="s">
        <v>130</v>
      </c>
      <c r="D104" s="18" t="s">
        <v>110</v>
      </c>
      <c r="E104" s="16">
        <v>4</v>
      </c>
      <c r="F104" s="19" t="s">
        <v>111</v>
      </c>
      <c r="G104" s="57"/>
      <c r="H104" s="31" t="s">
        <v>34</v>
      </c>
      <c r="I104" s="32">
        <v>4</v>
      </c>
      <c r="J104" s="68">
        <v>60.889249999999997</v>
      </c>
      <c r="K104" s="16" t="s">
        <v>49</v>
      </c>
      <c r="L104" s="21">
        <v>43070</v>
      </c>
      <c r="M104" s="21">
        <v>43465</v>
      </c>
      <c r="N104" s="33" t="s">
        <v>56</v>
      </c>
      <c r="O104" s="76"/>
    </row>
    <row r="105" spans="1:15" s="13" customFormat="1" ht="65.25" customHeight="1" x14ac:dyDescent="0.25">
      <c r="A105" s="31">
        <v>50</v>
      </c>
      <c r="B105" s="17" t="s">
        <v>116</v>
      </c>
      <c r="C105" s="92" t="s">
        <v>59</v>
      </c>
      <c r="D105" s="92" t="s">
        <v>60</v>
      </c>
      <c r="E105" s="16">
        <v>5</v>
      </c>
      <c r="F105" s="46" t="s">
        <v>66</v>
      </c>
      <c r="G105" s="90" t="s">
        <v>30</v>
      </c>
      <c r="H105" s="16" t="s">
        <v>61</v>
      </c>
      <c r="I105" s="16">
        <v>6</v>
      </c>
      <c r="J105" s="67">
        <v>99.979799999999997</v>
      </c>
      <c r="K105" s="16" t="s">
        <v>49</v>
      </c>
      <c r="L105" s="21">
        <v>43070</v>
      </c>
      <c r="M105" s="21">
        <v>43465</v>
      </c>
      <c r="N105" s="33" t="s">
        <v>56</v>
      </c>
      <c r="O105" s="91"/>
    </row>
    <row r="106" spans="1:15" s="13" customFormat="1" ht="51" customHeight="1" x14ac:dyDescent="0.25">
      <c r="A106" s="31">
        <v>51</v>
      </c>
      <c r="B106" s="33" t="s">
        <v>172</v>
      </c>
      <c r="C106" s="17" t="s">
        <v>143</v>
      </c>
      <c r="D106" s="18" t="s">
        <v>144</v>
      </c>
      <c r="E106" s="16">
        <v>6</v>
      </c>
      <c r="F106" s="19" t="s">
        <v>173</v>
      </c>
      <c r="G106" s="19" t="s">
        <v>69</v>
      </c>
      <c r="H106" s="31" t="s">
        <v>34</v>
      </c>
      <c r="I106" s="32">
        <v>1</v>
      </c>
      <c r="J106" s="67">
        <v>99.741209999999995</v>
      </c>
      <c r="K106" s="16" t="s">
        <v>49</v>
      </c>
      <c r="L106" s="21">
        <v>43098</v>
      </c>
      <c r="M106" s="21">
        <v>43109</v>
      </c>
      <c r="N106" s="33" t="s">
        <v>56</v>
      </c>
      <c r="O106" s="93"/>
    </row>
    <row r="107" spans="1:15" s="13" customFormat="1" ht="51" customHeight="1" x14ac:dyDescent="0.25">
      <c r="A107" s="31">
        <v>52</v>
      </c>
      <c r="B107" s="33" t="s">
        <v>172</v>
      </c>
      <c r="C107" s="17" t="s">
        <v>143</v>
      </c>
      <c r="D107" s="18" t="s">
        <v>144</v>
      </c>
      <c r="E107" s="16">
        <v>7</v>
      </c>
      <c r="F107" s="19" t="s">
        <v>173</v>
      </c>
      <c r="G107" s="19" t="s">
        <v>69</v>
      </c>
      <c r="H107" s="31" t="s">
        <v>34</v>
      </c>
      <c r="I107" s="32">
        <v>1</v>
      </c>
      <c r="J107" s="67">
        <v>99.741209999999995</v>
      </c>
      <c r="K107" s="16" t="s">
        <v>49</v>
      </c>
      <c r="L107" s="48">
        <v>43110</v>
      </c>
      <c r="M107" s="21">
        <v>43118</v>
      </c>
      <c r="N107" s="33" t="s">
        <v>56</v>
      </c>
      <c r="O107" s="33" t="s">
        <v>176</v>
      </c>
    </row>
    <row r="108" spans="1:15" s="13" customFormat="1" ht="48" customHeight="1" x14ac:dyDescent="0.25">
      <c r="A108" s="31">
        <v>53</v>
      </c>
      <c r="B108" s="17" t="s">
        <v>174</v>
      </c>
      <c r="C108" s="18" t="s">
        <v>129</v>
      </c>
      <c r="D108" s="18" t="s">
        <v>109</v>
      </c>
      <c r="E108" s="16">
        <v>8</v>
      </c>
      <c r="F108" s="19" t="s">
        <v>175</v>
      </c>
      <c r="G108" s="19"/>
      <c r="H108" s="16" t="s">
        <v>178</v>
      </c>
      <c r="I108" s="16">
        <v>6</v>
      </c>
      <c r="J108" s="69">
        <f>I108*15.95664</f>
        <v>95.739840000000001</v>
      </c>
      <c r="K108" s="16" t="s">
        <v>49</v>
      </c>
      <c r="L108" s="48">
        <v>43131</v>
      </c>
      <c r="M108" s="48">
        <v>43131</v>
      </c>
      <c r="N108" s="33" t="s">
        <v>56</v>
      </c>
      <c r="O108" s="33" t="s">
        <v>176</v>
      </c>
    </row>
    <row r="109" spans="1:15" s="13" customFormat="1" ht="35.25" customHeight="1" x14ac:dyDescent="0.25">
      <c r="A109" s="31">
        <v>54</v>
      </c>
      <c r="B109" s="54" t="s">
        <v>116</v>
      </c>
      <c r="C109" s="18" t="s">
        <v>186</v>
      </c>
      <c r="D109" s="23" t="s">
        <v>182</v>
      </c>
      <c r="E109" s="16">
        <v>9</v>
      </c>
      <c r="F109" s="162" t="s">
        <v>181</v>
      </c>
      <c r="G109" s="19"/>
      <c r="H109" s="31" t="s">
        <v>34</v>
      </c>
      <c r="I109" s="32">
        <v>2</v>
      </c>
      <c r="J109" s="68">
        <v>25.9954</v>
      </c>
      <c r="K109" s="83" t="s">
        <v>49</v>
      </c>
      <c r="L109" s="48">
        <v>43131</v>
      </c>
      <c r="M109" s="48">
        <v>42837</v>
      </c>
      <c r="N109" s="33" t="s">
        <v>56</v>
      </c>
      <c r="O109" s="33" t="s">
        <v>176</v>
      </c>
    </row>
    <row r="110" spans="1:15" s="13" customFormat="1" ht="38.25" customHeight="1" x14ac:dyDescent="0.25">
      <c r="A110" s="31">
        <v>55</v>
      </c>
      <c r="B110" s="17" t="s">
        <v>117</v>
      </c>
      <c r="C110" s="18" t="s">
        <v>185</v>
      </c>
      <c r="D110" s="24" t="s">
        <v>184</v>
      </c>
      <c r="E110" s="16">
        <v>10</v>
      </c>
      <c r="F110" s="19" t="s">
        <v>183</v>
      </c>
      <c r="G110" s="19"/>
      <c r="H110" s="16" t="s">
        <v>34</v>
      </c>
      <c r="I110" s="16">
        <v>1</v>
      </c>
      <c r="J110" s="67">
        <v>84.251999999999995</v>
      </c>
      <c r="K110" s="16" t="s">
        <v>49</v>
      </c>
      <c r="L110" s="48">
        <v>43157</v>
      </c>
      <c r="M110" s="21">
        <v>43465</v>
      </c>
      <c r="N110" s="33" t="s">
        <v>56</v>
      </c>
      <c r="O110" s="33" t="s">
        <v>176</v>
      </c>
    </row>
    <row r="111" spans="1:15" s="13" customFormat="1" ht="33" customHeight="1" x14ac:dyDescent="0.25">
      <c r="A111" s="31">
        <v>56</v>
      </c>
      <c r="B111" s="17" t="s">
        <v>127</v>
      </c>
      <c r="C111" s="17" t="s">
        <v>43</v>
      </c>
      <c r="D111" s="18" t="s">
        <v>44</v>
      </c>
      <c r="E111" s="16">
        <v>11</v>
      </c>
      <c r="F111" s="19" t="s">
        <v>170</v>
      </c>
      <c r="G111" s="19" t="s">
        <v>30</v>
      </c>
      <c r="H111" s="33" t="s">
        <v>45</v>
      </c>
      <c r="I111" s="16">
        <v>400</v>
      </c>
      <c r="J111" s="68">
        <f>I111*191.9/1000</f>
        <v>76.760000000000005</v>
      </c>
      <c r="K111" s="16" t="s">
        <v>49</v>
      </c>
      <c r="L111" s="48">
        <v>43141</v>
      </c>
      <c r="M111" s="48">
        <v>42809</v>
      </c>
      <c r="N111" s="33" t="s">
        <v>56</v>
      </c>
      <c r="O111" s="33"/>
    </row>
    <row r="112" spans="1:15" s="13" customFormat="1" ht="63" x14ac:dyDescent="0.25">
      <c r="A112" s="31">
        <v>57</v>
      </c>
      <c r="B112" s="17" t="s">
        <v>174</v>
      </c>
      <c r="C112" s="18" t="s">
        <v>129</v>
      </c>
      <c r="D112" s="18" t="s">
        <v>109</v>
      </c>
      <c r="E112" s="16">
        <v>12</v>
      </c>
      <c r="F112" s="19" t="s">
        <v>175</v>
      </c>
      <c r="G112" s="19"/>
      <c r="H112" s="16" t="s">
        <v>199</v>
      </c>
      <c r="I112" s="16">
        <v>47.619</v>
      </c>
      <c r="J112" s="69">
        <f>I112*2.1</f>
        <v>99.999899999999997</v>
      </c>
      <c r="K112" s="16" t="s">
        <v>49</v>
      </c>
      <c r="L112" s="48">
        <v>43136</v>
      </c>
      <c r="M112" s="48">
        <v>43191</v>
      </c>
      <c r="N112" s="33" t="s">
        <v>56</v>
      </c>
      <c r="O112" s="33" t="s">
        <v>200</v>
      </c>
    </row>
    <row r="113" spans="1:15" s="13" customFormat="1" ht="36" customHeight="1" x14ac:dyDescent="0.25">
      <c r="A113" s="31">
        <v>58</v>
      </c>
      <c r="B113" s="17" t="s">
        <v>201</v>
      </c>
      <c r="C113" s="18" t="s">
        <v>204</v>
      </c>
      <c r="D113" s="24" t="s">
        <v>203</v>
      </c>
      <c r="E113" s="16">
        <v>13</v>
      </c>
      <c r="F113" s="19" t="s">
        <v>202</v>
      </c>
      <c r="G113" s="19"/>
      <c r="H113" s="16" t="s">
        <v>34</v>
      </c>
      <c r="I113" s="16">
        <v>1</v>
      </c>
      <c r="J113" s="67">
        <v>99</v>
      </c>
      <c r="K113" s="16" t="s">
        <v>49</v>
      </c>
      <c r="L113" s="48">
        <v>43141</v>
      </c>
      <c r="M113" s="21">
        <v>43281</v>
      </c>
      <c r="N113" s="33" t="s">
        <v>56</v>
      </c>
      <c r="O113" s="33" t="s">
        <v>176</v>
      </c>
    </row>
    <row r="114" spans="1:15" s="13" customFormat="1" ht="33.75" customHeight="1" x14ac:dyDescent="0.25">
      <c r="A114" s="31">
        <v>59</v>
      </c>
      <c r="B114" s="17" t="s">
        <v>117</v>
      </c>
      <c r="C114" s="18" t="s">
        <v>209</v>
      </c>
      <c r="D114" s="24" t="s">
        <v>210</v>
      </c>
      <c r="E114" s="16">
        <v>14</v>
      </c>
      <c r="F114" s="19" t="s">
        <v>208</v>
      </c>
      <c r="G114" s="19"/>
      <c r="H114" s="16" t="s">
        <v>34</v>
      </c>
      <c r="I114" s="16">
        <v>1</v>
      </c>
      <c r="J114" s="67">
        <v>15.9</v>
      </c>
      <c r="K114" s="16" t="s">
        <v>49</v>
      </c>
      <c r="L114" s="48">
        <v>43140</v>
      </c>
      <c r="M114" s="21">
        <v>43147</v>
      </c>
      <c r="N114" s="33" t="s">
        <v>56</v>
      </c>
      <c r="O114" s="33" t="s">
        <v>176</v>
      </c>
    </row>
    <row r="115" spans="1:15" s="13" customFormat="1" ht="33.75" customHeight="1" x14ac:dyDescent="0.25">
      <c r="A115" s="31">
        <v>60</v>
      </c>
      <c r="B115" s="17" t="s">
        <v>117</v>
      </c>
      <c r="C115" s="18" t="s">
        <v>209</v>
      </c>
      <c r="D115" s="24" t="s">
        <v>210</v>
      </c>
      <c r="E115" s="16">
        <v>15</v>
      </c>
      <c r="F115" s="19" t="s">
        <v>215</v>
      </c>
      <c r="G115" s="19"/>
      <c r="H115" s="16" t="s">
        <v>34</v>
      </c>
      <c r="I115" s="16">
        <v>1</v>
      </c>
      <c r="J115" s="67">
        <v>65.3</v>
      </c>
      <c r="K115" s="16" t="s">
        <v>49</v>
      </c>
      <c r="L115" s="48">
        <v>43150</v>
      </c>
      <c r="M115" s="21">
        <v>43220</v>
      </c>
      <c r="N115" s="33" t="s">
        <v>56</v>
      </c>
      <c r="O115" s="33" t="s">
        <v>176</v>
      </c>
    </row>
    <row r="116" spans="1:15" s="13" customFormat="1" ht="34.5" customHeight="1" x14ac:dyDescent="0.25">
      <c r="A116" s="31">
        <v>61</v>
      </c>
      <c r="B116" s="17" t="s">
        <v>117</v>
      </c>
      <c r="C116" s="18" t="s">
        <v>209</v>
      </c>
      <c r="D116" s="24" t="s">
        <v>210</v>
      </c>
      <c r="E116" s="16">
        <v>16</v>
      </c>
      <c r="F116" s="19" t="s">
        <v>230</v>
      </c>
      <c r="G116" s="19"/>
      <c r="H116" s="16" t="s">
        <v>34</v>
      </c>
      <c r="I116" s="16">
        <v>7</v>
      </c>
      <c r="J116" s="67">
        <v>99.9</v>
      </c>
      <c r="K116" s="16" t="s">
        <v>49</v>
      </c>
      <c r="L116" s="48">
        <v>43159</v>
      </c>
      <c r="M116" s="21">
        <v>43220</v>
      </c>
      <c r="N116" s="33" t="s">
        <v>56</v>
      </c>
      <c r="O116" s="33" t="s">
        <v>176</v>
      </c>
    </row>
    <row r="117" spans="1:15" s="13" customFormat="1" ht="63.75" customHeight="1" x14ac:dyDescent="0.25">
      <c r="A117" s="31">
        <v>62</v>
      </c>
      <c r="B117" s="17" t="s">
        <v>122</v>
      </c>
      <c r="C117" s="113" t="s">
        <v>70</v>
      </c>
      <c r="D117" s="111" t="s">
        <v>73</v>
      </c>
      <c r="E117" s="16">
        <v>17</v>
      </c>
      <c r="F117" s="162" t="s">
        <v>163</v>
      </c>
      <c r="G117" s="112" t="s">
        <v>72</v>
      </c>
      <c r="H117" s="16" t="s">
        <v>68</v>
      </c>
      <c r="I117" s="16">
        <v>1</v>
      </c>
      <c r="J117" s="67">
        <v>6.1445999999999996</v>
      </c>
      <c r="K117" s="16" t="s">
        <v>49</v>
      </c>
      <c r="L117" s="48">
        <v>43160</v>
      </c>
      <c r="M117" s="21">
        <v>43465</v>
      </c>
      <c r="N117" s="33" t="s">
        <v>56</v>
      </c>
      <c r="O117" s="33" t="s">
        <v>236</v>
      </c>
    </row>
    <row r="118" spans="1:15" s="13" customFormat="1" ht="33" customHeight="1" x14ac:dyDescent="0.25">
      <c r="A118" s="31">
        <v>63</v>
      </c>
      <c r="B118" s="17" t="s">
        <v>127</v>
      </c>
      <c r="C118" s="117" t="s">
        <v>192</v>
      </c>
      <c r="D118" s="118" t="s">
        <v>193</v>
      </c>
      <c r="E118" s="16">
        <v>18</v>
      </c>
      <c r="F118" s="162" t="s">
        <v>247</v>
      </c>
      <c r="G118" s="116"/>
      <c r="H118" s="16" t="s">
        <v>68</v>
      </c>
      <c r="I118" s="16">
        <v>13</v>
      </c>
      <c r="J118" s="67">
        <v>99.79</v>
      </c>
      <c r="K118" s="16" t="s">
        <v>49</v>
      </c>
      <c r="L118" s="48">
        <v>43193</v>
      </c>
      <c r="M118" s="21">
        <v>43220</v>
      </c>
      <c r="N118" s="33" t="s">
        <v>56</v>
      </c>
      <c r="O118" s="33" t="s">
        <v>176</v>
      </c>
    </row>
    <row r="119" spans="1:15" s="13" customFormat="1" ht="33" customHeight="1" x14ac:dyDescent="0.25">
      <c r="A119" s="31">
        <v>64</v>
      </c>
      <c r="B119" s="17" t="s">
        <v>123</v>
      </c>
      <c r="C119" s="17" t="s">
        <v>43</v>
      </c>
      <c r="D119" s="18" t="s">
        <v>44</v>
      </c>
      <c r="E119" s="16">
        <v>19</v>
      </c>
      <c r="F119" s="19" t="s">
        <v>169</v>
      </c>
      <c r="G119" s="19" t="s">
        <v>30</v>
      </c>
      <c r="H119" s="33" t="s">
        <v>45</v>
      </c>
      <c r="I119" s="16">
        <v>450</v>
      </c>
      <c r="J119" s="68">
        <f>I119*191.9/1000</f>
        <v>86.355000000000004</v>
      </c>
      <c r="K119" s="16" t="s">
        <v>49</v>
      </c>
      <c r="L119" s="48">
        <v>43160</v>
      </c>
      <c r="M119" s="21">
        <v>43220</v>
      </c>
      <c r="N119" s="33" t="s">
        <v>56</v>
      </c>
      <c r="O119" s="33"/>
    </row>
    <row r="120" spans="1:15" s="13" customFormat="1" ht="32.25" customHeight="1" x14ac:dyDescent="0.25">
      <c r="A120" s="31">
        <v>65</v>
      </c>
      <c r="B120" s="17" t="s">
        <v>120</v>
      </c>
      <c r="C120" s="17"/>
      <c r="D120" s="18" t="s">
        <v>251</v>
      </c>
      <c r="E120" s="16">
        <v>20</v>
      </c>
      <c r="F120" s="19" t="s">
        <v>250</v>
      </c>
      <c r="G120" s="119"/>
      <c r="H120" s="33" t="s">
        <v>68</v>
      </c>
      <c r="I120" s="16">
        <v>1</v>
      </c>
      <c r="J120" s="68">
        <v>99.9</v>
      </c>
      <c r="K120" s="16" t="s">
        <v>49</v>
      </c>
      <c r="L120" s="48">
        <v>43193</v>
      </c>
      <c r="M120" s="21">
        <v>43220</v>
      </c>
      <c r="N120" s="33" t="s">
        <v>56</v>
      </c>
      <c r="O120" s="33" t="s">
        <v>176</v>
      </c>
    </row>
    <row r="121" spans="1:15" s="13" customFormat="1" ht="47.25" x14ac:dyDescent="0.25">
      <c r="A121" s="31">
        <v>66</v>
      </c>
      <c r="B121" s="17" t="s">
        <v>117</v>
      </c>
      <c r="C121" s="18" t="s">
        <v>52</v>
      </c>
      <c r="D121" s="24" t="s">
        <v>53</v>
      </c>
      <c r="E121" s="16">
        <v>21</v>
      </c>
      <c r="F121" s="19" t="s">
        <v>248</v>
      </c>
      <c r="G121" s="119"/>
      <c r="H121" s="16" t="s">
        <v>34</v>
      </c>
      <c r="I121" s="16">
        <v>1</v>
      </c>
      <c r="J121" s="67">
        <v>10</v>
      </c>
      <c r="K121" s="16" t="s">
        <v>49</v>
      </c>
      <c r="L121" s="48">
        <v>43160</v>
      </c>
      <c r="M121" s="21">
        <v>43220</v>
      </c>
      <c r="N121" s="33" t="s">
        <v>56</v>
      </c>
      <c r="O121" s="33" t="s">
        <v>176</v>
      </c>
    </row>
    <row r="122" spans="1:15" s="13" customFormat="1" ht="47.25" x14ac:dyDescent="0.25">
      <c r="A122" s="31">
        <v>67</v>
      </c>
      <c r="B122" s="17" t="s">
        <v>117</v>
      </c>
      <c r="C122" s="18" t="s">
        <v>52</v>
      </c>
      <c r="D122" s="24" t="s">
        <v>53</v>
      </c>
      <c r="E122" s="16">
        <v>22</v>
      </c>
      <c r="F122" s="19" t="s">
        <v>249</v>
      </c>
      <c r="G122" s="119"/>
      <c r="H122" s="16" t="s">
        <v>34</v>
      </c>
      <c r="I122" s="16">
        <v>1</v>
      </c>
      <c r="J122" s="67">
        <v>99.5</v>
      </c>
      <c r="K122" s="16" t="s">
        <v>49</v>
      </c>
      <c r="L122" s="48">
        <v>43160</v>
      </c>
      <c r="M122" s="21">
        <v>43220</v>
      </c>
      <c r="N122" s="33" t="s">
        <v>56</v>
      </c>
      <c r="O122" s="33" t="s">
        <v>176</v>
      </c>
    </row>
    <row r="123" spans="1:15" s="13" customFormat="1" ht="34.5" customHeight="1" x14ac:dyDescent="0.25">
      <c r="A123" s="31">
        <v>68</v>
      </c>
      <c r="B123" s="17" t="s">
        <v>121</v>
      </c>
      <c r="C123" s="18" t="s">
        <v>129</v>
      </c>
      <c r="D123" s="18" t="s">
        <v>109</v>
      </c>
      <c r="E123" s="16">
        <v>23</v>
      </c>
      <c r="F123" s="157" t="s">
        <v>273</v>
      </c>
      <c r="G123" s="19" t="s">
        <v>30</v>
      </c>
      <c r="H123" s="16" t="s">
        <v>34</v>
      </c>
      <c r="I123" s="16">
        <v>1</v>
      </c>
      <c r="J123" s="67">
        <v>99.96</v>
      </c>
      <c r="K123" s="16" t="s">
        <v>49</v>
      </c>
      <c r="L123" s="48">
        <v>43181</v>
      </c>
      <c r="M123" s="21">
        <v>43220</v>
      </c>
      <c r="N123" s="33" t="s">
        <v>56</v>
      </c>
      <c r="O123" s="33" t="s">
        <v>176</v>
      </c>
    </row>
    <row r="124" spans="1:15" s="13" customFormat="1" ht="36" customHeight="1" x14ac:dyDescent="0.25">
      <c r="A124" s="31">
        <v>69</v>
      </c>
      <c r="B124" s="17" t="s">
        <v>121</v>
      </c>
      <c r="C124" s="18" t="s">
        <v>129</v>
      </c>
      <c r="D124" s="18" t="s">
        <v>109</v>
      </c>
      <c r="E124" s="16">
        <v>24</v>
      </c>
      <c r="F124" s="157" t="s">
        <v>273</v>
      </c>
      <c r="G124" s="19" t="s">
        <v>30</v>
      </c>
      <c r="H124" s="16" t="s">
        <v>34</v>
      </c>
      <c r="I124" s="16">
        <v>1</v>
      </c>
      <c r="J124" s="67">
        <v>99.96</v>
      </c>
      <c r="K124" s="16" t="s">
        <v>49</v>
      </c>
      <c r="L124" s="48">
        <v>43181</v>
      </c>
      <c r="M124" s="21">
        <v>43220</v>
      </c>
      <c r="N124" s="33" t="s">
        <v>56</v>
      </c>
      <c r="O124" s="33" t="s">
        <v>176</v>
      </c>
    </row>
    <row r="125" spans="1:15" s="13" customFormat="1" ht="36" customHeight="1" x14ac:dyDescent="0.25">
      <c r="A125" s="31">
        <v>70</v>
      </c>
      <c r="B125" s="17" t="s">
        <v>121</v>
      </c>
      <c r="C125" s="18" t="s">
        <v>129</v>
      </c>
      <c r="D125" s="18" t="s">
        <v>109</v>
      </c>
      <c r="E125" s="16">
        <v>25</v>
      </c>
      <c r="F125" s="157" t="s">
        <v>273</v>
      </c>
      <c r="G125" s="19" t="s">
        <v>30</v>
      </c>
      <c r="H125" s="16" t="s">
        <v>34</v>
      </c>
      <c r="I125" s="16">
        <v>1</v>
      </c>
      <c r="J125" s="67">
        <v>99.96</v>
      </c>
      <c r="K125" s="16" t="s">
        <v>49</v>
      </c>
      <c r="L125" s="48">
        <v>43181</v>
      </c>
      <c r="M125" s="21">
        <v>43235</v>
      </c>
      <c r="N125" s="33" t="s">
        <v>56</v>
      </c>
      <c r="O125" s="33" t="s">
        <v>176</v>
      </c>
    </row>
    <row r="126" spans="1:15" s="13" customFormat="1" ht="54" customHeight="1" x14ac:dyDescent="0.25">
      <c r="A126" s="31">
        <v>71</v>
      </c>
      <c r="B126" s="17" t="s">
        <v>278</v>
      </c>
      <c r="C126" s="18" t="s">
        <v>129</v>
      </c>
      <c r="D126" s="18" t="s">
        <v>109</v>
      </c>
      <c r="E126" s="16">
        <v>26</v>
      </c>
      <c r="F126" s="19" t="s">
        <v>175</v>
      </c>
      <c r="G126" s="19"/>
      <c r="H126" s="16" t="s">
        <v>277</v>
      </c>
      <c r="I126" s="16">
        <v>6</v>
      </c>
      <c r="J126" s="69">
        <f>I126*15.95664</f>
        <v>95.739840000000001</v>
      </c>
      <c r="K126" s="16" t="s">
        <v>49</v>
      </c>
      <c r="L126" s="48">
        <v>43189</v>
      </c>
      <c r="M126" s="48">
        <v>43220</v>
      </c>
      <c r="N126" s="33" t="s">
        <v>56</v>
      </c>
      <c r="O126" s="33" t="s">
        <v>176</v>
      </c>
    </row>
    <row r="127" spans="1:15" s="13" customFormat="1" ht="33" customHeight="1" x14ac:dyDescent="0.25">
      <c r="A127" s="31">
        <v>72</v>
      </c>
      <c r="B127" s="17" t="s">
        <v>117</v>
      </c>
      <c r="C127" s="74" t="s">
        <v>303</v>
      </c>
      <c r="D127" s="74" t="s">
        <v>304</v>
      </c>
      <c r="E127" s="16">
        <v>32</v>
      </c>
      <c r="F127" s="252" t="s">
        <v>283</v>
      </c>
      <c r="G127" s="19"/>
      <c r="H127" s="16" t="s">
        <v>58</v>
      </c>
      <c r="I127" s="16">
        <v>450</v>
      </c>
      <c r="J127" s="67">
        <f>I127*178.5/1000</f>
        <v>80.325000000000003</v>
      </c>
      <c r="K127" s="16" t="s">
        <v>49</v>
      </c>
      <c r="L127" s="48">
        <v>43212</v>
      </c>
      <c r="M127" s="21">
        <v>43235</v>
      </c>
      <c r="N127" s="33" t="s">
        <v>56</v>
      </c>
      <c r="O127" s="33" t="s">
        <v>176</v>
      </c>
    </row>
    <row r="128" spans="1:15" s="13" customFormat="1" ht="40.5" customHeight="1" x14ac:dyDescent="0.25">
      <c r="A128" s="31">
        <v>73</v>
      </c>
      <c r="B128" s="17" t="s">
        <v>267</v>
      </c>
      <c r="C128" s="45" t="s">
        <v>204</v>
      </c>
      <c r="D128" s="146" t="s">
        <v>203</v>
      </c>
      <c r="E128" s="136">
        <v>33</v>
      </c>
      <c r="F128" s="162" t="s">
        <v>268</v>
      </c>
      <c r="G128" s="135"/>
      <c r="H128" s="16" t="s">
        <v>34</v>
      </c>
      <c r="I128" s="16">
        <v>1</v>
      </c>
      <c r="J128" s="67">
        <f>3.9+4.1715+3.6656</f>
        <v>11.7371</v>
      </c>
      <c r="K128" s="136" t="s">
        <v>49</v>
      </c>
      <c r="L128" s="137">
        <v>43230</v>
      </c>
      <c r="M128" s="133">
        <v>43281</v>
      </c>
      <c r="N128" s="134" t="s">
        <v>56</v>
      </c>
      <c r="O128" s="139" t="s">
        <v>176</v>
      </c>
    </row>
    <row r="129" spans="1:23" s="13" customFormat="1" ht="40.5" customHeight="1" x14ac:dyDescent="0.25">
      <c r="A129" s="31">
        <v>74</v>
      </c>
      <c r="B129" s="17" t="s">
        <v>124</v>
      </c>
      <c r="C129" s="18" t="s">
        <v>301</v>
      </c>
      <c r="D129" s="24" t="s">
        <v>302</v>
      </c>
      <c r="E129" s="143">
        <v>34</v>
      </c>
      <c r="F129" s="162" t="s">
        <v>300</v>
      </c>
      <c r="G129" s="119"/>
      <c r="H129" s="74" t="s">
        <v>299</v>
      </c>
      <c r="I129" s="147">
        <v>41816.199999999997</v>
      </c>
      <c r="J129" s="67">
        <v>63.14246</v>
      </c>
      <c r="K129" s="143" t="s">
        <v>49</v>
      </c>
      <c r="L129" s="144">
        <v>43230</v>
      </c>
      <c r="M129" s="141">
        <v>43281</v>
      </c>
      <c r="N129" s="142" t="s">
        <v>56</v>
      </c>
      <c r="O129" s="145" t="s">
        <v>176</v>
      </c>
    </row>
    <row r="130" spans="1:23" s="13" customFormat="1" ht="40.5" customHeight="1" x14ac:dyDescent="0.25">
      <c r="A130" s="31">
        <v>75</v>
      </c>
      <c r="B130" s="17" t="s">
        <v>117</v>
      </c>
      <c r="C130" s="18" t="s">
        <v>209</v>
      </c>
      <c r="D130" s="24" t="s">
        <v>210</v>
      </c>
      <c r="E130" s="16">
        <v>35</v>
      </c>
      <c r="F130" s="19" t="s">
        <v>230</v>
      </c>
      <c r="G130" s="19"/>
      <c r="H130" s="16" t="s">
        <v>34</v>
      </c>
      <c r="I130" s="16">
        <v>34</v>
      </c>
      <c r="J130" s="67">
        <v>99</v>
      </c>
      <c r="K130" s="16" t="s">
        <v>49</v>
      </c>
      <c r="L130" s="150">
        <v>43230</v>
      </c>
      <c r="M130" s="148">
        <v>43281</v>
      </c>
      <c r="N130" s="149" t="s">
        <v>56</v>
      </c>
      <c r="O130" s="151" t="s">
        <v>176</v>
      </c>
    </row>
    <row r="131" spans="1:23" ht="63" customHeight="1" x14ac:dyDescent="0.25">
      <c r="A131" s="31">
        <v>76</v>
      </c>
      <c r="B131" s="17" t="s">
        <v>116</v>
      </c>
      <c r="C131" s="66" t="s">
        <v>104</v>
      </c>
      <c r="D131" s="66" t="s">
        <v>105</v>
      </c>
      <c r="E131" s="16">
        <v>36</v>
      </c>
      <c r="F131" s="55" t="s">
        <v>246</v>
      </c>
      <c r="G131" s="74" t="s">
        <v>103</v>
      </c>
      <c r="H131" s="31" t="s">
        <v>34</v>
      </c>
      <c r="I131" s="32">
        <v>5</v>
      </c>
      <c r="J131" s="68">
        <v>90.9</v>
      </c>
      <c r="K131" s="16" t="s">
        <v>49</v>
      </c>
      <c r="L131" s="48">
        <v>43281</v>
      </c>
      <c r="M131" s="21">
        <v>43465</v>
      </c>
      <c r="N131" s="33" t="s">
        <v>56</v>
      </c>
      <c r="O131" s="33"/>
      <c r="S131" s="128"/>
    </row>
    <row r="132" spans="1:23" s="1" customFormat="1" ht="21" customHeight="1" x14ac:dyDescent="0.25">
      <c r="A132" s="196"/>
      <c r="B132" s="196"/>
      <c r="C132" s="196"/>
      <c r="D132" s="196"/>
      <c r="E132" s="196"/>
      <c r="F132" s="10" t="s">
        <v>22</v>
      </c>
      <c r="G132" s="196"/>
      <c r="H132" s="196"/>
      <c r="I132" s="196"/>
      <c r="J132" s="78">
        <f>SUM(J101:J131)</f>
        <v>2318.5484100000003</v>
      </c>
      <c r="K132" s="220"/>
      <c r="L132" s="220"/>
      <c r="M132" s="220"/>
      <c r="N132" s="220"/>
      <c r="O132" s="220"/>
      <c r="R132" s="114"/>
      <c r="S132" s="120"/>
    </row>
    <row r="133" spans="1:23" s="1" customFormat="1" ht="21" customHeight="1" x14ac:dyDescent="0.25">
      <c r="A133" s="239" t="s">
        <v>23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R133" s="114"/>
      <c r="S133" s="120"/>
    </row>
    <row r="134" spans="1:23" s="12" customFormat="1" ht="23.25" customHeight="1" x14ac:dyDescent="0.25">
      <c r="A134" s="240"/>
      <c r="B134" s="240"/>
      <c r="C134" s="240"/>
      <c r="D134" s="240"/>
      <c r="E134" s="240"/>
      <c r="F134" s="11" t="s">
        <v>157</v>
      </c>
      <c r="G134" s="240"/>
      <c r="H134" s="240"/>
      <c r="I134" s="240"/>
      <c r="J134" s="82">
        <f>J45+J67+J89+J94+J99+J132</f>
        <v>99798.097229199993</v>
      </c>
      <c r="K134" s="241"/>
      <c r="L134" s="241"/>
      <c r="M134" s="241"/>
      <c r="N134" s="241"/>
      <c r="O134" s="241"/>
      <c r="P134" s="1"/>
      <c r="Q134" s="1"/>
      <c r="R134" s="114"/>
      <c r="S134" s="120"/>
      <c r="T134" s="1"/>
      <c r="U134" s="1"/>
      <c r="V134" s="1"/>
      <c r="W134" s="1"/>
    </row>
    <row r="135" spans="1:23" s="2" customFormat="1" ht="25.5" customHeight="1" x14ac:dyDescent="0.25">
      <c r="A135" s="1"/>
      <c r="B135" s="51"/>
      <c r="F135" s="1"/>
      <c r="G135" s="1"/>
      <c r="J135" s="4"/>
      <c r="L135" s="5"/>
      <c r="M135" s="5"/>
      <c r="N135" s="6"/>
      <c r="Q135" s="1"/>
      <c r="R135" s="114"/>
      <c r="S135" s="120"/>
    </row>
    <row r="136" spans="1:23" s="2" customFormat="1" ht="18.75" customHeight="1" x14ac:dyDescent="0.25">
      <c r="A136" s="34"/>
      <c r="B136" s="52"/>
      <c r="C136" s="34"/>
      <c r="D136" s="34"/>
      <c r="E136" s="34"/>
      <c r="F136" s="34"/>
      <c r="G136" s="34"/>
      <c r="H136" s="34"/>
      <c r="I136" s="34"/>
      <c r="J136" s="35"/>
      <c r="K136" s="34"/>
      <c r="L136" s="36"/>
      <c r="M136" s="36"/>
      <c r="N136" s="37"/>
      <c r="O136" s="34"/>
      <c r="Q136" s="1"/>
      <c r="R136" s="114"/>
      <c r="S136" s="120"/>
    </row>
    <row r="137" spans="1:23" s="2" customFormat="1" ht="15.75" customHeight="1" x14ac:dyDescent="0.25">
      <c r="A137" s="38"/>
      <c r="B137" s="53"/>
      <c r="C137" s="242" t="s">
        <v>147</v>
      </c>
      <c r="D137" s="242"/>
      <c r="E137" s="242"/>
      <c r="F137" s="242"/>
      <c r="G137" s="242"/>
      <c r="H137" s="242"/>
      <c r="I137" s="38"/>
      <c r="J137" s="39"/>
      <c r="K137" s="38"/>
      <c r="L137" s="40"/>
      <c r="M137" s="243" t="s">
        <v>306</v>
      </c>
      <c r="N137" s="243"/>
      <c r="O137" s="38"/>
    </row>
    <row r="138" spans="1:23" s="2" customFormat="1" x14ac:dyDescent="0.25">
      <c r="A138" s="38"/>
      <c r="B138" s="53"/>
      <c r="C138" s="238" t="s">
        <v>24</v>
      </c>
      <c r="D138" s="238"/>
      <c r="E138" s="238"/>
      <c r="F138" s="238"/>
      <c r="G138" s="238"/>
      <c r="H138" s="238"/>
      <c r="I138" s="38"/>
      <c r="J138" s="41" t="s">
        <v>25</v>
      </c>
      <c r="K138" s="38"/>
      <c r="L138" s="40"/>
      <c r="M138" s="238" t="s">
        <v>26</v>
      </c>
      <c r="N138" s="238"/>
      <c r="O138" s="38"/>
    </row>
    <row r="139" spans="1:23" s="2" customFormat="1" x14ac:dyDescent="0.25">
      <c r="A139" s="1"/>
      <c r="B139" s="13"/>
      <c r="C139" s="1"/>
      <c r="D139" s="1"/>
      <c r="E139" s="1"/>
      <c r="F139" s="1"/>
      <c r="G139" s="1"/>
      <c r="H139" s="1"/>
      <c r="I139" s="1"/>
      <c r="J139" s="42"/>
      <c r="K139" s="1"/>
      <c r="L139" s="5"/>
      <c r="M139" s="5"/>
      <c r="N139" s="43"/>
      <c r="O139" s="1"/>
    </row>
    <row r="140" spans="1:23" x14ac:dyDescent="0.25">
      <c r="A140" s="1"/>
      <c r="B140" s="13"/>
      <c r="C140" s="1"/>
      <c r="D140" s="1"/>
      <c r="E140" s="1"/>
      <c r="F140" s="1"/>
      <c r="G140" s="1"/>
      <c r="H140" s="1"/>
      <c r="I140" s="1"/>
      <c r="J140" s="42"/>
      <c r="K140" s="1"/>
      <c r="L140" s="5"/>
      <c r="M140" s="5"/>
      <c r="N140" s="43"/>
      <c r="O140" s="1"/>
    </row>
    <row r="141" spans="1:23" ht="15" x14ac:dyDescent="0.25">
      <c r="B141"/>
      <c r="J141" s="59"/>
      <c r="P141"/>
      <c r="Q141"/>
      <c r="R141"/>
      <c r="S141"/>
      <c r="T141"/>
      <c r="U141"/>
      <c r="V141"/>
      <c r="W141"/>
    </row>
    <row r="142" spans="1:23" x14ac:dyDescent="0.25">
      <c r="B142"/>
      <c r="J142" s="96"/>
      <c r="K142" s="98"/>
      <c r="L142" s="98"/>
      <c r="P142"/>
      <c r="Q142"/>
      <c r="R142"/>
      <c r="S142"/>
      <c r="T142"/>
      <c r="U142"/>
      <c r="V142"/>
      <c r="W142"/>
    </row>
    <row r="143" spans="1:23" x14ac:dyDescent="0.25">
      <c r="B143"/>
      <c r="J143" s="96"/>
      <c r="K143" s="98"/>
      <c r="L143" s="98"/>
      <c r="N143" s="59"/>
      <c r="P143"/>
      <c r="Q143"/>
      <c r="R143"/>
      <c r="S143"/>
      <c r="T143"/>
      <c r="U143"/>
      <c r="V143"/>
      <c r="W143"/>
    </row>
    <row r="144" spans="1:23" x14ac:dyDescent="0.25">
      <c r="J144" s="96"/>
      <c r="K144" s="98"/>
      <c r="L144" s="98"/>
    </row>
    <row r="145" spans="10:12" x14ac:dyDescent="0.25">
      <c r="J145" s="96"/>
      <c r="K145" s="98"/>
      <c r="L145" s="98"/>
    </row>
    <row r="146" spans="10:12" x14ac:dyDescent="0.25">
      <c r="J146" s="96"/>
      <c r="K146" s="98"/>
      <c r="L146" s="98"/>
    </row>
    <row r="147" spans="10:12" x14ac:dyDescent="0.25">
      <c r="J147" s="96"/>
    </row>
    <row r="148" spans="10:12" x14ac:dyDescent="0.25">
      <c r="J148" s="96"/>
    </row>
  </sheetData>
  <mergeCells count="169">
    <mergeCell ref="L81:L83"/>
    <mergeCell ref="M81:M83"/>
    <mergeCell ref="N81:N83"/>
    <mergeCell ref="O81:O83"/>
    <mergeCell ref="A81:A83"/>
    <mergeCell ref="C81:C83"/>
    <mergeCell ref="D81:D83"/>
    <mergeCell ref="E81:E83"/>
    <mergeCell ref="F81:F83"/>
    <mergeCell ref="G81:G83"/>
    <mergeCell ref="H81:H83"/>
    <mergeCell ref="I81:I83"/>
    <mergeCell ref="K81:K83"/>
    <mergeCell ref="O78:O79"/>
    <mergeCell ref="C78:C79"/>
    <mergeCell ref="D78:D79"/>
    <mergeCell ref="E78:E79"/>
    <mergeCell ref="F78:F79"/>
    <mergeCell ref="G78:G79"/>
    <mergeCell ref="H78:H79"/>
    <mergeCell ref="I78:I79"/>
    <mergeCell ref="K78:K79"/>
    <mergeCell ref="L78:L79"/>
    <mergeCell ref="A94:E94"/>
    <mergeCell ref="G94:I94"/>
    <mergeCell ref="K94:O94"/>
    <mergeCell ref="A95:O95"/>
    <mergeCell ref="A97:O97"/>
    <mergeCell ref="A92:O92"/>
    <mergeCell ref="A99:E99"/>
    <mergeCell ref="A89:E89"/>
    <mergeCell ref="A75:A76"/>
    <mergeCell ref="C75:C76"/>
    <mergeCell ref="D75:D76"/>
    <mergeCell ref="E75:E76"/>
    <mergeCell ref="F75:F76"/>
    <mergeCell ref="G75:G76"/>
    <mergeCell ref="H75:H76"/>
    <mergeCell ref="I75:I76"/>
    <mergeCell ref="K75:K76"/>
    <mergeCell ref="L75:L76"/>
    <mergeCell ref="M75:M76"/>
    <mergeCell ref="N75:N76"/>
    <mergeCell ref="O75:O76"/>
    <mergeCell ref="A78:A79"/>
    <mergeCell ref="M78:M79"/>
    <mergeCell ref="N78:N79"/>
    <mergeCell ref="B13:B15"/>
    <mergeCell ref="O13:O15"/>
    <mergeCell ref="D18:D19"/>
    <mergeCell ref="K18:K19"/>
    <mergeCell ref="L18:L19"/>
    <mergeCell ref="M18:M19"/>
    <mergeCell ref="A18:A19"/>
    <mergeCell ref="C138:H138"/>
    <mergeCell ref="M138:N138"/>
    <mergeCell ref="A133:O133"/>
    <mergeCell ref="A134:E134"/>
    <mergeCell ref="G134:I134"/>
    <mergeCell ref="K134:O134"/>
    <mergeCell ref="A132:E132"/>
    <mergeCell ref="G132:I132"/>
    <mergeCell ref="K132:O132"/>
    <mergeCell ref="C137:H137"/>
    <mergeCell ref="M137:N137"/>
    <mergeCell ref="A63:O63"/>
    <mergeCell ref="G99:I99"/>
    <mergeCell ref="K89:O89"/>
    <mergeCell ref="A90:O90"/>
    <mergeCell ref="K99:O99"/>
    <mergeCell ref="A100:O100"/>
    <mergeCell ref="B3:O3"/>
    <mergeCell ref="B2:O2"/>
    <mergeCell ref="D21:D26"/>
    <mergeCell ref="E14:E15"/>
    <mergeCell ref="H14:H15"/>
    <mergeCell ref="G21:G26"/>
    <mergeCell ref="B7:E7"/>
    <mergeCell ref="F7:O7"/>
    <mergeCell ref="B9:E9"/>
    <mergeCell ref="F9:O9"/>
    <mergeCell ref="I21:I26"/>
    <mergeCell ref="N18:N19"/>
    <mergeCell ref="L14:M14"/>
    <mergeCell ref="N13:N15"/>
    <mergeCell ref="G14:G15"/>
    <mergeCell ref="I14:I15"/>
    <mergeCell ref="F10:O10"/>
    <mergeCell ref="B8:E8"/>
    <mergeCell ref="C13:C15"/>
    <mergeCell ref="B10:E10"/>
    <mergeCell ref="B11:E11"/>
    <mergeCell ref="F11:O11"/>
    <mergeCell ref="C18:C19"/>
    <mergeCell ref="F18:F19"/>
    <mergeCell ref="B4:O4"/>
    <mergeCell ref="M49:M51"/>
    <mergeCell ref="N49:N51"/>
    <mergeCell ref="K67:O67"/>
    <mergeCell ref="A45:E45"/>
    <mergeCell ref="G45:I45"/>
    <mergeCell ref="K45:O45"/>
    <mergeCell ref="A46:O46"/>
    <mergeCell ref="A35:O35"/>
    <mergeCell ref="A67:E67"/>
    <mergeCell ref="A61:O61"/>
    <mergeCell ref="G67:I67"/>
    <mergeCell ref="A37:O37"/>
    <mergeCell ref="G18:G19"/>
    <mergeCell ref="E18:E19"/>
    <mergeCell ref="A17:O17"/>
    <mergeCell ref="A13:A15"/>
    <mergeCell ref="O21:O26"/>
    <mergeCell ref="E21:E26"/>
    <mergeCell ref="M21:M26"/>
    <mergeCell ref="L21:L26"/>
    <mergeCell ref="L49:L51"/>
    <mergeCell ref="A49:A51"/>
    <mergeCell ref="C49:C51"/>
    <mergeCell ref="G89:I89"/>
    <mergeCell ref="F8:O8"/>
    <mergeCell ref="O49:O51"/>
    <mergeCell ref="N21:N26"/>
    <mergeCell ref="F21:F26"/>
    <mergeCell ref="K21:K26"/>
    <mergeCell ref="O18:O19"/>
    <mergeCell ref="H21:H26"/>
    <mergeCell ref="D13:D15"/>
    <mergeCell ref="E13:M13"/>
    <mergeCell ref="F14:F15"/>
    <mergeCell ref="J14:J15"/>
    <mergeCell ref="K14:K15"/>
    <mergeCell ref="D49:D51"/>
    <mergeCell ref="E49:E51"/>
    <mergeCell ref="F49:F51"/>
    <mergeCell ref="I49:I51"/>
    <mergeCell ref="K49:K51"/>
    <mergeCell ref="A68:O68"/>
    <mergeCell ref="A87:O87"/>
    <mergeCell ref="O58:O59"/>
    <mergeCell ref="K58:K59"/>
    <mergeCell ref="A58:A59"/>
    <mergeCell ref="C58:C59"/>
    <mergeCell ref="A42:O42"/>
    <mergeCell ref="C21:C26"/>
    <mergeCell ref="A21:A26"/>
    <mergeCell ref="D58:D59"/>
    <mergeCell ref="E58:E59"/>
    <mergeCell ref="F58:F59"/>
    <mergeCell ref="G58:G59"/>
    <mergeCell ref="L58:L59"/>
    <mergeCell ref="M58:M59"/>
    <mergeCell ref="N58:N59"/>
    <mergeCell ref="I70:I71"/>
    <mergeCell ref="K70:K71"/>
    <mergeCell ref="L70:L71"/>
    <mergeCell ref="M70:M71"/>
    <mergeCell ref="N70:N71"/>
    <mergeCell ref="O70:O71"/>
    <mergeCell ref="A65:O65"/>
    <mergeCell ref="G49:G51"/>
    <mergeCell ref="H49:H51"/>
    <mergeCell ref="A70:A71"/>
    <mergeCell ref="C70:C71"/>
    <mergeCell ref="D70:D71"/>
    <mergeCell ref="E70:E71"/>
    <mergeCell ref="F70:F71"/>
    <mergeCell ref="G70:G71"/>
    <mergeCell ref="H70:H71"/>
  </mergeCells>
  <pageMargins left="0.19685039370078741" right="0.19685039370078741" top="0.39370078740157483" bottom="0.39370078740157483" header="0" footer="0"/>
  <pageSetup paperSize="9" scale="45" fitToHeight="0" orientation="landscape" horizontalDpi="4294967295" verticalDpi="4294967295" r:id="rId1"/>
  <ignoredErrors>
    <ignoredError sqref="F11 D103 C20 D31 C22:E22 C27 C21:D21 G21:I21 G27 G32 H29:I29 C26:E26 K26:L26 K22:L22 E20 G20:I20 G28:H28 F31:I31 G22:I22 G26:I26 C28:D29 D105" numberStoredAsText="1"/>
    <ignoredError sqref="J1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 Office</cp:lastModifiedBy>
  <cp:lastPrinted>2018-04-13T06:02:36Z</cp:lastPrinted>
  <dcterms:created xsi:type="dcterms:W3CDTF">2015-03-03T11:28:57Z</dcterms:created>
  <dcterms:modified xsi:type="dcterms:W3CDTF">2018-04-24T10:07:04Z</dcterms:modified>
</cp:coreProperties>
</file>